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6-2028\Таблицы к пояснительной\"/>
    </mc:Choice>
  </mc:AlternateContent>
  <bookViews>
    <workbookView xWindow="0" yWindow="0" windowWidth="28800" windowHeight="12435" activeTab="3"/>
  </bookViews>
  <sheets>
    <sheet name="Динамика собств" sheetId="1" r:id="rId1"/>
    <sheet name="Доходы" sheetId="2" r:id="rId2"/>
    <sheet name="налоговые" sheetId="3" r:id="rId3"/>
    <sheet name="неналоговые" sheetId="4" r:id="rId4"/>
    <sheet name="Безвозмездные" sheetId="5" r:id="rId5"/>
    <sheet name="Свод" sheetId="6" r:id="rId6"/>
  </sheets>
  <definedNames>
    <definedName name="_xlnm.Print_Area" localSheetId="5">Свод!$A$1:$K$33</definedName>
  </definedNames>
  <calcPr calcId="152511"/>
</workbook>
</file>

<file path=xl/calcChain.xml><?xml version="1.0" encoding="utf-8"?>
<calcChain xmlns="http://schemas.openxmlformats.org/spreadsheetml/2006/main">
  <c r="K24" i="6" l="1"/>
  <c r="J24" i="6"/>
  <c r="K19" i="6"/>
  <c r="J19" i="6"/>
  <c r="E24" i="6" l="1"/>
  <c r="E19" i="6"/>
  <c r="D11" i="2" l="1"/>
  <c r="G18" i="3" l="1"/>
  <c r="E18" i="3"/>
  <c r="C6" i="1" l="1"/>
  <c r="B6" i="1"/>
  <c r="E9" i="1"/>
  <c r="I11" i="2" l="1"/>
  <c r="G11" i="2"/>
  <c r="E11" i="2"/>
  <c r="E9" i="2" s="1"/>
  <c r="B11" i="2"/>
  <c r="K14" i="6"/>
  <c r="B33" i="6" l="1"/>
  <c r="D28" i="6" l="1"/>
  <c r="D29" i="6"/>
  <c r="H32" i="6" l="1"/>
  <c r="G32" i="6"/>
  <c r="F32" i="6"/>
  <c r="I31" i="6"/>
  <c r="H31" i="6"/>
  <c r="G31" i="6"/>
  <c r="F31" i="6"/>
  <c r="I30" i="6"/>
  <c r="H30" i="6"/>
  <c r="G30" i="6"/>
  <c r="F30" i="6"/>
  <c r="I29" i="6"/>
  <c r="H29" i="6"/>
  <c r="G29" i="6"/>
  <c r="F29" i="6"/>
  <c r="I28" i="6"/>
  <c r="H28" i="6"/>
  <c r="G28" i="6"/>
  <c r="F28" i="6"/>
  <c r="I27" i="6"/>
  <c r="H27" i="6"/>
  <c r="G27" i="6"/>
  <c r="F27" i="6"/>
  <c r="K26" i="6"/>
  <c r="K25" i="6" s="1"/>
  <c r="J26" i="6"/>
  <c r="J25" i="6" s="1"/>
  <c r="E26" i="6"/>
  <c r="E25" i="6" s="1"/>
  <c r="D26" i="6"/>
  <c r="D25" i="6" s="1"/>
  <c r="C26" i="6"/>
  <c r="C25" i="6" s="1"/>
  <c r="B26" i="6"/>
  <c r="B25" i="6" s="1"/>
  <c r="I24" i="6"/>
  <c r="H24" i="6"/>
  <c r="G24" i="6"/>
  <c r="F24" i="6"/>
  <c r="I23" i="6"/>
  <c r="H23" i="6"/>
  <c r="G23" i="6"/>
  <c r="F23" i="6"/>
  <c r="I22" i="6"/>
  <c r="H22" i="6"/>
  <c r="G22" i="6"/>
  <c r="F22" i="6"/>
  <c r="I21" i="6"/>
  <c r="H21" i="6"/>
  <c r="G21" i="6"/>
  <c r="F21" i="6"/>
  <c r="I20" i="6"/>
  <c r="H20" i="6"/>
  <c r="G20" i="6"/>
  <c r="F20" i="6"/>
  <c r="I19" i="6"/>
  <c r="H19" i="6"/>
  <c r="G19" i="6"/>
  <c r="F19" i="6"/>
  <c r="K18" i="6"/>
  <c r="J18" i="6"/>
  <c r="I10" i="1" s="1"/>
  <c r="E18" i="6"/>
  <c r="H10" i="1" s="1"/>
  <c r="D18" i="6"/>
  <c r="G10" i="1" s="1"/>
  <c r="C18" i="6"/>
  <c r="B18" i="6"/>
  <c r="E10" i="1" s="1"/>
  <c r="E11" i="1" s="1"/>
  <c r="I17" i="6"/>
  <c r="H17" i="6"/>
  <c r="G17" i="6"/>
  <c r="F17" i="6"/>
  <c r="I16" i="6"/>
  <c r="H16" i="6"/>
  <c r="G16" i="6"/>
  <c r="F16" i="6"/>
  <c r="I15" i="6"/>
  <c r="H15" i="6"/>
  <c r="G15" i="6"/>
  <c r="F15" i="6"/>
  <c r="I14" i="6"/>
  <c r="H14" i="6"/>
  <c r="G14" i="6"/>
  <c r="F14" i="6"/>
  <c r="I13" i="6"/>
  <c r="H13" i="6"/>
  <c r="G13" i="6"/>
  <c r="F13" i="6"/>
  <c r="I12" i="6"/>
  <c r="H12" i="6"/>
  <c r="G12" i="6"/>
  <c r="F12" i="6"/>
  <c r="I11" i="6"/>
  <c r="H11" i="6"/>
  <c r="F11" i="6"/>
  <c r="I10" i="6"/>
  <c r="H10" i="6"/>
  <c r="G10" i="6"/>
  <c r="F10" i="6"/>
  <c r="I9" i="6"/>
  <c r="H9" i="6"/>
  <c r="G9" i="6"/>
  <c r="F9" i="6"/>
  <c r="K8" i="6"/>
  <c r="J8" i="6"/>
  <c r="E8" i="6"/>
  <c r="D8" i="6"/>
  <c r="C8" i="6"/>
  <c r="B8" i="6"/>
  <c r="G8" i="6" s="1"/>
  <c r="H14" i="5"/>
  <c r="G14" i="5"/>
  <c r="F14" i="5"/>
  <c r="E14" i="5"/>
  <c r="D14" i="5"/>
  <c r="C14" i="5"/>
  <c r="C15" i="5" s="1"/>
  <c r="H12" i="5"/>
  <c r="G12" i="5"/>
  <c r="F12" i="5"/>
  <c r="E12" i="5"/>
  <c r="D12" i="5"/>
  <c r="C12" i="5"/>
  <c r="C13" i="5" s="1"/>
  <c r="H10" i="5"/>
  <c r="G10" i="5"/>
  <c r="F10" i="5"/>
  <c r="E10" i="5"/>
  <c r="D10" i="5"/>
  <c r="C10" i="5"/>
  <c r="C11" i="5" s="1"/>
  <c r="H8" i="5"/>
  <c r="G8" i="5"/>
  <c r="F8" i="5"/>
  <c r="E8" i="5"/>
  <c r="D8" i="5"/>
  <c r="C8" i="5"/>
  <c r="C9" i="5" s="1"/>
  <c r="B6" i="5"/>
  <c r="I12" i="4"/>
  <c r="G12" i="4"/>
  <c r="E12" i="4"/>
  <c r="D12" i="4"/>
  <c r="B12" i="4"/>
  <c r="I11" i="4"/>
  <c r="G11" i="4"/>
  <c r="E11" i="4"/>
  <c r="D11" i="4"/>
  <c r="B11" i="4"/>
  <c r="I10" i="4"/>
  <c r="G10" i="4"/>
  <c r="E10" i="4"/>
  <c r="D10" i="4"/>
  <c r="B10" i="4"/>
  <c r="I9" i="4"/>
  <c r="G9" i="4"/>
  <c r="E9" i="4"/>
  <c r="D9" i="4"/>
  <c r="B9" i="4"/>
  <c r="I8" i="4"/>
  <c r="G8" i="4"/>
  <c r="E8" i="4"/>
  <c r="D8" i="4"/>
  <c r="B8" i="4"/>
  <c r="I7" i="4"/>
  <c r="G7" i="4"/>
  <c r="E7" i="4"/>
  <c r="D7" i="4"/>
  <c r="B7" i="4"/>
  <c r="I15" i="3"/>
  <c r="G15" i="3"/>
  <c r="E15" i="3"/>
  <c r="D15" i="3"/>
  <c r="B15" i="3"/>
  <c r="I14" i="3"/>
  <c r="G14" i="3"/>
  <c r="E14" i="3"/>
  <c r="D14" i="3"/>
  <c r="B14" i="3"/>
  <c r="I13" i="3"/>
  <c r="G13" i="3"/>
  <c r="E13" i="3"/>
  <c r="D13" i="3"/>
  <c r="B13" i="3"/>
  <c r="I12" i="3"/>
  <c r="G12" i="3"/>
  <c r="E12" i="3"/>
  <c r="D12" i="3"/>
  <c r="B12" i="3"/>
  <c r="I11" i="3"/>
  <c r="G11" i="3"/>
  <c r="E11" i="3"/>
  <c r="D11" i="3"/>
  <c r="B11" i="3"/>
  <c r="I10" i="3"/>
  <c r="G10" i="3"/>
  <c r="E10" i="3"/>
  <c r="D10" i="3"/>
  <c r="B10" i="3"/>
  <c r="I9" i="3"/>
  <c r="G9" i="3"/>
  <c r="E9" i="3"/>
  <c r="D9" i="3"/>
  <c r="B9" i="3"/>
  <c r="I8" i="3"/>
  <c r="G8" i="3"/>
  <c r="E8" i="3"/>
  <c r="D8" i="3"/>
  <c r="B8" i="3"/>
  <c r="I7" i="3"/>
  <c r="G7" i="3"/>
  <c r="E7" i="3"/>
  <c r="D7" i="3"/>
  <c r="B7" i="3"/>
  <c r="H8" i="1"/>
  <c r="G8" i="1"/>
  <c r="D6" i="1"/>
  <c r="E7" i="1" s="1"/>
  <c r="E33" i="6" l="1"/>
  <c r="K33" i="6"/>
  <c r="K7" i="6"/>
  <c r="J10" i="1"/>
  <c r="J11" i="1" s="1"/>
  <c r="G15" i="5"/>
  <c r="H13" i="5"/>
  <c r="G6" i="5"/>
  <c r="G10" i="2" s="1"/>
  <c r="G9" i="2" s="1"/>
  <c r="H11" i="5"/>
  <c r="D11" i="5"/>
  <c r="E11" i="5" s="1"/>
  <c r="E15" i="5"/>
  <c r="D6" i="3"/>
  <c r="D7" i="2" s="1"/>
  <c r="B6" i="4"/>
  <c r="C11" i="4" s="1"/>
  <c r="G11" i="5"/>
  <c r="F15" i="5"/>
  <c r="I6" i="4"/>
  <c r="I8" i="2" s="1"/>
  <c r="G6" i="3"/>
  <c r="H15" i="3" s="1"/>
  <c r="G6" i="1"/>
  <c r="J8" i="1"/>
  <c r="J6" i="1" s="1"/>
  <c r="H15" i="5"/>
  <c r="C7" i="6"/>
  <c r="F13" i="5"/>
  <c r="D7" i="6"/>
  <c r="H25" i="6"/>
  <c r="F25" i="6"/>
  <c r="H6" i="5"/>
  <c r="I10" i="2" s="1"/>
  <c r="I9" i="2" s="1"/>
  <c r="G13" i="5"/>
  <c r="E8" i="1"/>
  <c r="H6" i="1"/>
  <c r="H7" i="1" s="1"/>
  <c r="C8" i="4"/>
  <c r="C7" i="4"/>
  <c r="C10" i="4"/>
  <c r="F10" i="1"/>
  <c r="F11" i="1" s="1"/>
  <c r="H9" i="5"/>
  <c r="E6" i="5"/>
  <c r="D10" i="2" s="1"/>
  <c r="D9" i="2" s="1"/>
  <c r="I8" i="6"/>
  <c r="G9" i="5"/>
  <c r="J33" i="6"/>
  <c r="I6" i="3"/>
  <c r="J11" i="3" s="1"/>
  <c r="I18" i="6"/>
  <c r="B6" i="3"/>
  <c r="C7" i="3" s="1"/>
  <c r="C33" i="6"/>
  <c r="D33" i="6"/>
  <c r="D6" i="4"/>
  <c r="D8" i="2" s="1"/>
  <c r="D6" i="2" s="1"/>
  <c r="F18" i="6"/>
  <c r="F14" i="3"/>
  <c r="E6" i="4"/>
  <c r="F9" i="4" s="1"/>
  <c r="E7" i="6"/>
  <c r="C8" i="3"/>
  <c r="H11" i="1"/>
  <c r="E6" i="3"/>
  <c r="E7" i="2" s="1"/>
  <c r="G6" i="4"/>
  <c r="H7" i="4" s="1"/>
  <c r="F6" i="5"/>
  <c r="E10" i="2" s="1"/>
  <c r="H18" i="6"/>
  <c r="F11" i="5"/>
  <c r="D6" i="5"/>
  <c r="B10" i="2" s="1"/>
  <c r="B9" i="2" s="1"/>
  <c r="F9" i="5"/>
  <c r="C6" i="5"/>
  <c r="C7" i="5" s="1"/>
  <c r="G26" i="6"/>
  <c r="D15" i="5"/>
  <c r="D9" i="5"/>
  <c r="E9" i="5" s="1"/>
  <c r="D13" i="5"/>
  <c r="E13" i="5" s="1"/>
  <c r="H13" i="3"/>
  <c r="H9" i="3"/>
  <c r="G7" i="2"/>
  <c r="H11" i="3"/>
  <c r="H7" i="3"/>
  <c r="H8" i="3"/>
  <c r="H12" i="3"/>
  <c r="F10" i="3"/>
  <c r="F8" i="3"/>
  <c r="C11" i="3"/>
  <c r="F13" i="3"/>
  <c r="F8" i="1"/>
  <c r="F11" i="3"/>
  <c r="H8" i="4"/>
  <c r="F9" i="3"/>
  <c r="I11" i="1"/>
  <c r="H9" i="1"/>
  <c r="F7" i="3"/>
  <c r="J7" i="6"/>
  <c r="E6" i="1"/>
  <c r="C9" i="3"/>
  <c r="F26" i="6"/>
  <c r="B7" i="6"/>
  <c r="H26" i="6"/>
  <c r="I8" i="1"/>
  <c r="F8" i="6"/>
  <c r="I26" i="6"/>
  <c r="C12" i="4"/>
  <c r="B8" i="2"/>
  <c r="H8" i="6"/>
  <c r="G18" i="6"/>
  <c r="G8" i="2" l="1"/>
  <c r="H9" i="4"/>
  <c r="F12" i="4"/>
  <c r="F7" i="4"/>
  <c r="E8" i="2"/>
  <c r="E6" i="2" s="1"/>
  <c r="J8" i="4"/>
  <c r="J7" i="4"/>
  <c r="J10" i="4"/>
  <c r="J11" i="4"/>
  <c r="J9" i="4"/>
  <c r="J12" i="4"/>
  <c r="H7" i="5"/>
  <c r="J13" i="3"/>
  <c r="H12" i="4"/>
  <c r="H10" i="3"/>
  <c r="F15" i="3"/>
  <c r="H14" i="3"/>
  <c r="J14" i="3"/>
  <c r="C13" i="3"/>
  <c r="J7" i="3"/>
  <c r="J9" i="3"/>
  <c r="J10" i="3"/>
  <c r="F7" i="5"/>
  <c r="J15" i="3"/>
  <c r="J8" i="3"/>
  <c r="F8" i="4"/>
  <c r="G7" i="5"/>
  <c r="J12" i="3"/>
  <c r="I7" i="2"/>
  <c r="I6" i="2" s="1"/>
  <c r="F11" i="4"/>
  <c r="I7" i="6"/>
  <c r="C9" i="4"/>
  <c r="C14" i="3"/>
  <c r="C15" i="3"/>
  <c r="C12" i="3"/>
  <c r="F10" i="4"/>
  <c r="H7" i="6"/>
  <c r="C10" i="3"/>
  <c r="G7" i="6"/>
  <c r="H11" i="4"/>
  <c r="H10" i="4"/>
  <c r="B7" i="2"/>
  <c r="B6" i="2" s="1"/>
  <c r="B12" i="2" s="1"/>
  <c r="C7" i="2" s="1"/>
  <c r="F12" i="3"/>
  <c r="D12" i="2"/>
  <c r="G11" i="1"/>
  <c r="D7" i="5"/>
  <c r="E7" i="5" s="1"/>
  <c r="G6" i="2"/>
  <c r="F7" i="6"/>
  <c r="I25" i="6"/>
  <c r="G25" i="6"/>
  <c r="I6" i="1"/>
  <c r="J9" i="1"/>
  <c r="I9" i="1"/>
  <c r="F9" i="1"/>
  <c r="F6" i="1"/>
  <c r="G9" i="1"/>
  <c r="C12" i="2" l="1"/>
  <c r="C11" i="2"/>
  <c r="C10" i="2"/>
  <c r="E12" i="2"/>
  <c r="F6" i="2" s="1"/>
  <c r="G12" i="2"/>
  <c r="F7" i="1"/>
  <c r="G7" i="1"/>
  <c r="I7" i="1"/>
  <c r="J7" i="1"/>
  <c r="C8" i="2"/>
  <c r="I12" i="2"/>
  <c r="C6" i="2"/>
  <c r="I33" i="6"/>
  <c r="H33" i="6"/>
  <c r="G33" i="6"/>
  <c r="F33" i="6"/>
  <c r="C9" i="2"/>
  <c r="F7" i="2" l="1"/>
  <c r="F11" i="2"/>
  <c r="F8" i="2"/>
  <c r="F10" i="2"/>
  <c r="H10" i="2"/>
  <c r="H11" i="2"/>
  <c r="H9" i="2"/>
  <c r="H8" i="2"/>
  <c r="H7" i="2"/>
  <c r="F9" i="2"/>
  <c r="J11" i="2"/>
  <c r="J9" i="2"/>
  <c r="J10" i="2"/>
  <c r="J8" i="2"/>
  <c r="J7" i="2"/>
  <c r="H6" i="2"/>
  <c r="J6" i="2"/>
</calcChain>
</file>

<file path=xl/sharedStrings.xml><?xml version="1.0" encoding="utf-8"?>
<sst xmlns="http://schemas.openxmlformats.org/spreadsheetml/2006/main" count="161" uniqueCount="90">
  <si>
    <t>Прогноз поступлений собственных доходов на 2025 -2027 годы</t>
  </si>
  <si>
    <t>тыс.руб.</t>
  </si>
  <si>
    <t>Наименование доходов</t>
  </si>
  <si>
    <t>Исполнено 2021</t>
  </si>
  <si>
    <t>Исполнено 2022</t>
  </si>
  <si>
    <t xml:space="preserve">Исполнено                2024 год </t>
  </si>
  <si>
    <t>2025 год</t>
  </si>
  <si>
    <t>Прогноз</t>
  </si>
  <si>
    <t>Утверждено            (на 01.11.2025)</t>
  </si>
  <si>
    <t>Оценка поступлений</t>
  </si>
  <si>
    <t>2026 год</t>
  </si>
  <si>
    <t>2027 год</t>
  </si>
  <si>
    <t>2028 год</t>
  </si>
  <si>
    <t>Налоговые и неналоговые доходы, т.ч.:</t>
  </si>
  <si>
    <t>темп роста (снижения) к предыдущему году, %</t>
  </si>
  <si>
    <t>- налоговые доходы (тыс. рублей)</t>
  </si>
  <si>
    <t>- неналоговые доходы (тыс. рублей)</t>
  </si>
  <si>
    <t>Прогноз поступлений доходов на 2025 -2027 годы</t>
  </si>
  <si>
    <t>Утверждено                   (на 01.11.2024)</t>
  </si>
  <si>
    <t>Удельный вес поступлений (%)</t>
  </si>
  <si>
    <t>Ожидаемое</t>
  </si>
  <si>
    <t>Прогноз поступлений</t>
  </si>
  <si>
    <t>Налоговые и неналоговые доходы</t>
  </si>
  <si>
    <t>налоговые доходы</t>
  </si>
  <si>
    <t>неналоговые доходы</t>
  </si>
  <si>
    <t>Безвозмездные поступления</t>
  </si>
  <si>
    <t>безвозмездные поступления от других бюджетов бюджетной системы</t>
  </si>
  <si>
    <t>прочие безвозмездные поступления</t>
  </si>
  <si>
    <t>Всего доходов</t>
  </si>
  <si>
    <t>Прогноз налоговых доходов на 2025 - 2027 годы</t>
  </si>
  <si>
    <t xml:space="preserve">Утверждено </t>
  </si>
  <si>
    <t>Удельный вес, %</t>
  </si>
  <si>
    <t>Налоговые доходы - всего, в т.ч.:</t>
  </si>
  <si>
    <t>- налог на доходы физических лиц</t>
  </si>
  <si>
    <t>- акцизы по подакцизным товарам (продукции), производимым на территории Российской Федерации</t>
  </si>
  <si>
    <t>- туристический налог</t>
  </si>
  <si>
    <t>- налог, взимаемый в связи с применением упрощенной системы налогообложения</t>
  </si>
  <si>
    <t>- единый налог на вмененный доход для отдельных видов деятельности</t>
  </si>
  <si>
    <t>- налог, взимаемый в связи с применением патентной системы налогообложения</t>
  </si>
  <si>
    <t>- налог на имущество физических лиц</t>
  </si>
  <si>
    <t>- земельный налог</t>
  </si>
  <si>
    <t>- государственная пошлина</t>
  </si>
  <si>
    <t>Прогноз неналоговых доходов на 2025 - 2027 годы</t>
  </si>
  <si>
    <t>Неналоговые доходы, в т.ч.:</t>
  </si>
  <si>
    <t xml:space="preserve">- доходы от использования имущества, находящегося в государственной и муниципальной собственности </t>
  </si>
  <si>
    <t>- платежи  при  пользовании природными  ресурсами</t>
  </si>
  <si>
    <t xml:space="preserve">- доходы от оказания платных услуг (работ) и компенсации затрат государства </t>
  </si>
  <si>
    <t>- доходы от продажи материальных и нематериальных активов</t>
  </si>
  <si>
    <t xml:space="preserve">- штрафы, санкции, возмещения ущерба </t>
  </si>
  <si>
    <t>- прочие неналоговые доходы</t>
  </si>
  <si>
    <t>Прогноз безвозмездных поступлений от других бюджетов бюджетной системы РФ на 2025 -2027 годы</t>
  </si>
  <si>
    <t>Отчет                   2020 год</t>
  </si>
  <si>
    <r>
      <rPr>
        <sz val="9"/>
        <color theme="1"/>
        <rFont val="Times New Roman"/>
        <family val="1"/>
        <charset val="204"/>
      </rPr>
      <t xml:space="preserve">Исполнено                2024 год </t>
    </r>
  </si>
  <si>
    <r>
      <rPr>
        <sz val="9"/>
        <rFont val="Times New Roman"/>
        <family val="1"/>
        <charset val="204"/>
      </rPr>
      <t>2025 год</t>
    </r>
  </si>
  <si>
    <r>
      <rPr>
        <sz val="9"/>
        <rFont val="Times New Roman"/>
        <family val="1"/>
        <charset val="204"/>
      </rPr>
      <t>Проект</t>
    </r>
  </si>
  <si>
    <r>
      <rPr>
        <sz val="9"/>
        <rFont val="Times New Roman"/>
        <family val="1"/>
        <charset val="204"/>
      </rPr>
      <t>Утверждено            (на 01.11.2025)</t>
    </r>
  </si>
  <si>
    <r>
      <rPr>
        <sz val="9"/>
        <rFont val="Times New Roman"/>
        <family val="1"/>
        <charset val="204"/>
      </rPr>
      <t>Оценка поступлений</t>
    </r>
  </si>
  <si>
    <r>
      <rPr>
        <sz val="9"/>
        <rFont val="Times New Roman"/>
        <family val="1"/>
        <charset val="204"/>
      </rPr>
      <t>2026 год</t>
    </r>
  </si>
  <si>
    <r>
      <rPr>
        <sz val="9"/>
        <rFont val="Times New Roman"/>
        <family val="1"/>
        <charset val="204"/>
      </rPr>
      <t>2027 год</t>
    </r>
  </si>
  <si>
    <r>
      <rPr>
        <sz val="9"/>
        <rFont val="Times New Roman"/>
        <family val="1"/>
        <charset val="204"/>
      </rPr>
      <t>2028 год</t>
    </r>
  </si>
  <si>
    <t>Безвозмездные поступления от других бюджетов бюджетной системы РФ, в т.ч.:</t>
  </si>
  <si>
    <t>Дотации</t>
  </si>
  <si>
    <t>темп роста (снижения)к предыдущему году, %</t>
  </si>
  <si>
    <t>Субсидии</t>
  </si>
  <si>
    <t>Субвенции</t>
  </si>
  <si>
    <t>Иные межбюджетные трансферты</t>
  </si>
  <si>
    <t>Прогноз доходов на 2025 - 2027 годы</t>
  </si>
  <si>
    <t>Исполнено за 2024 год</t>
  </si>
  <si>
    <t>Проект                    2026 год</t>
  </si>
  <si>
    <t xml:space="preserve">Отклонение </t>
  </si>
  <si>
    <t>Утверждено на 01.11.2025</t>
  </si>
  <si>
    <t>Ожидаемое поступление</t>
  </si>
  <si>
    <t>к отчету 2024 года</t>
  </si>
  <si>
    <t>к ожидаемому 2025 года</t>
  </si>
  <si>
    <t>Сумма</t>
  </si>
  <si>
    <t>%</t>
  </si>
  <si>
    <t>СОБСТВЕННЫЕ ДОХОДЫ</t>
  </si>
  <si>
    <t>НАЛОГОВЫЕ ДОХОДЫ</t>
  </si>
  <si>
    <t>НЕНАЛОГОВЫЕ ДОХОДЫ</t>
  </si>
  <si>
    <t>БЕЗВОЗМЕЗДНЫЕ ПОСТУПЛЕНИЯ</t>
  </si>
  <si>
    <t>Безвозмездные поступления от других бюджетов бюджетной системы РФ</t>
  </si>
  <si>
    <t>- дотации</t>
  </si>
  <si>
    <t>- субсидии</t>
  </si>
  <si>
    <t>- субвенции</t>
  </si>
  <si>
    <t>- иные межбюджетные трансферты</t>
  </si>
  <si>
    <t>-</t>
  </si>
  <si>
    <t xml:space="preserve">ДОХОДЫ БЮДЖЕТОВ БЮДЖЕТНОЙ СИСТЕМЫ РОССИЙСКОЙ ФЕДЕРАЦИИ ОТ ВОЗВРАТА ОРГАНИЗАЦИЯМИ ОСТАТКОВ СУБСИДИЙ, СУБВЕНЦИЙ И ИНЫХ МБТ, ИМЕЮЩИХ ЦЕЛЕВОЕ НАЗНАЧЕНИЕ, ПРОШЛЫХ ЛЕТ </t>
  </si>
  <si>
    <t>ВОЗВРАТ ОСТАТКОВ СУБСИДИЙ, СУБВЕНЦИЙ И ИНЫХ МЕЖБЮДЖЕТНЫХ ТРАНСФЕРТОВ, ИМЕЮЩИХ ЦЕЛЕВОЕ ЗНАЧЕНИЕ, ПРОШЛЫХ ЛЕТ</t>
  </si>
  <si>
    <t>Всего</t>
  </si>
  <si>
    <t>Исполнено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</si>
</sst>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"/>
  </numFmts>
  <fonts count="32" x14ac:knownFonts="1">
    <font>
      <sz val="1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8.5"/>
      <color theme="1"/>
      <name val="Times New Roman"/>
      <family val="1"/>
      <charset val="204"/>
    </font>
    <font>
      <b/>
      <sz val="9"/>
      <color theme="5" tint="-0.249977111117893"/>
      <name val="Times New Roman"/>
      <family val="1"/>
      <charset val="204"/>
    </font>
    <font>
      <sz val="9"/>
      <color theme="5" tint="-0.249977111117893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79992065187536243"/>
        <bgColor indexed="65"/>
      </patternFill>
    </fill>
    <fill>
      <patternFill patternType="solid">
        <fgColor theme="0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 applyFill="0" applyBorder="0"/>
  </cellStyleXfs>
  <cellXfs count="186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5" fillId="0" borderId="0" xfId="0" applyNumberFormat="1" applyFont="1" applyAlignment="1">
      <alignment horizontal="right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/>
    <xf numFmtId="49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right" vertical="center"/>
    </xf>
    <xf numFmtId="164" fontId="8" fillId="0" borderId="0" xfId="0" applyNumberFormat="1" applyFont="1"/>
    <xf numFmtId="49" fontId="10" fillId="0" borderId="1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 wrapText="1"/>
    </xf>
    <xf numFmtId="0" fontId="12" fillId="0" borderId="0" xfId="0" applyNumberFormat="1" applyFont="1"/>
    <xf numFmtId="49" fontId="13" fillId="0" borderId="1" xfId="0" applyNumberFormat="1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NumberFormat="1" applyFont="1" applyAlignment="1">
      <alignment horizontal="left"/>
    </xf>
    <xf numFmtId="0" fontId="16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/>
    <xf numFmtId="0" fontId="17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18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19" fillId="0" borderId="0" xfId="0" applyNumberFormat="1" applyFont="1"/>
    <xf numFmtId="0" fontId="19" fillId="0" borderId="0" xfId="0" applyNumberFormat="1" applyFont="1" applyAlignment="1">
      <alignment vertical="center"/>
    </xf>
    <xf numFmtId="0" fontId="5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20" fillId="0" borderId="1" xfId="0" applyNumberFormat="1" applyFont="1" applyBorder="1" applyAlignment="1">
      <alignment vertical="center" wrapText="1"/>
    </xf>
    <xf numFmtId="164" fontId="2" fillId="0" borderId="0" xfId="0" applyNumberFormat="1" applyFont="1"/>
    <xf numFmtId="0" fontId="20" fillId="0" borderId="1" xfId="0" applyNumberFormat="1" applyFont="1" applyBorder="1" applyAlignment="1">
      <alignment vertical="center" wrapText="1"/>
    </xf>
    <xf numFmtId="164" fontId="19" fillId="0" borderId="0" xfId="0" applyNumberFormat="1" applyFont="1"/>
    <xf numFmtId="0" fontId="21" fillId="0" borderId="0" xfId="0" applyNumberFormat="1" applyFont="1"/>
    <xf numFmtId="0" fontId="22" fillId="0" borderId="0" xfId="0" applyNumberFormat="1" applyFont="1"/>
    <xf numFmtId="49" fontId="23" fillId="0" borderId="1" xfId="0" applyNumberFormat="1" applyFont="1" applyBorder="1" applyAlignment="1">
      <alignment vertical="center" wrapText="1"/>
    </xf>
    <xf numFmtId="164" fontId="21" fillId="0" borderId="0" xfId="0" applyNumberFormat="1" applyFont="1"/>
    <xf numFmtId="0" fontId="24" fillId="0" borderId="0" xfId="0" applyNumberFormat="1" applyFont="1"/>
    <xf numFmtId="0" fontId="15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right" vertical="center" wrapText="1"/>
    </xf>
    <xf numFmtId="0" fontId="10" fillId="0" borderId="1" xfId="0" applyNumberFormat="1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 wrapText="1"/>
    </xf>
    <xf numFmtId="4" fontId="2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25" fillId="0" borderId="0" xfId="0" applyNumberFormat="1" applyFont="1"/>
    <xf numFmtId="0" fontId="13" fillId="0" borderId="1" xfId="0" applyNumberFormat="1" applyFont="1" applyBorder="1" applyAlignment="1">
      <alignment vertical="center" wrapText="1"/>
    </xf>
    <xf numFmtId="164" fontId="13" fillId="0" borderId="1" xfId="0" applyNumberFormat="1" applyFont="1" applyBorder="1" applyAlignment="1">
      <alignment wrapText="1"/>
    </xf>
    <xf numFmtId="164" fontId="15" fillId="0" borderId="1" xfId="0" applyNumberFormat="1" applyFont="1" applyBorder="1" applyAlignment="1">
      <alignment wrapText="1"/>
    </xf>
    <xf numFmtId="164" fontId="23" fillId="0" borderId="1" xfId="0" applyNumberFormat="1" applyFont="1" applyBorder="1" applyAlignment="1">
      <alignment horizontal="right" vertical="center"/>
    </xf>
    <xf numFmtId="164" fontId="24" fillId="0" borderId="0" xfId="0" applyNumberFormat="1" applyFont="1"/>
    <xf numFmtId="0" fontId="19" fillId="2" borderId="0" xfId="0" applyNumberFormat="1" applyFont="1" applyFill="1"/>
    <xf numFmtId="164" fontId="7" fillId="0" borderId="1" xfId="0" applyNumberFormat="1" applyFont="1" applyBorder="1" applyAlignment="1">
      <alignment horizontal="center" vertical="center" wrapText="1"/>
    </xf>
    <xf numFmtId="164" fontId="17" fillId="0" borderId="60" xfId="0" applyNumberFormat="1" applyFont="1" applyBorder="1" applyAlignment="1">
      <alignment horizontal="right" vertical="center" wrapText="1"/>
    </xf>
    <xf numFmtId="164" fontId="9" fillId="5" borderId="60" xfId="0" applyNumberFormat="1" applyFont="1" applyFill="1" applyBorder="1" applyAlignment="1">
      <alignment horizontal="right" wrapText="1"/>
    </xf>
    <xf numFmtId="164" fontId="9" fillId="0" borderId="60" xfId="0" applyNumberFormat="1" applyFont="1" applyBorder="1" applyAlignment="1">
      <alignment horizontal="right" vertical="center" wrapText="1"/>
    </xf>
    <xf numFmtId="164" fontId="9" fillId="3" borderId="60" xfId="0" applyNumberFormat="1" applyFont="1" applyFill="1" applyBorder="1" applyAlignment="1">
      <alignment horizontal="right" wrapText="1"/>
    </xf>
    <xf numFmtId="164" fontId="9" fillId="5" borderId="1" xfId="0" applyNumberFormat="1" applyFont="1" applyFill="1" applyBorder="1" applyAlignment="1">
      <alignment wrapText="1"/>
    </xf>
    <xf numFmtId="164" fontId="9" fillId="5" borderId="1" xfId="0" applyNumberFormat="1" applyFont="1" applyFill="1" applyBorder="1"/>
    <xf numFmtId="164" fontId="9" fillId="4" borderId="60" xfId="0" applyNumberFormat="1" applyFont="1" applyFill="1" applyBorder="1" applyAlignment="1">
      <alignment horizontal="right" wrapText="1"/>
    </xf>
    <xf numFmtId="164" fontId="9" fillId="0" borderId="1" xfId="0" applyNumberFormat="1" applyFont="1" applyBorder="1"/>
    <xf numFmtId="164" fontId="9" fillId="3" borderId="1" xfId="0" applyNumberFormat="1" applyFont="1" applyFill="1" applyBorder="1"/>
    <xf numFmtId="164" fontId="9" fillId="4" borderId="1" xfId="0" applyNumberFormat="1" applyFont="1" applyFill="1" applyBorder="1"/>
    <xf numFmtId="164" fontId="4" fillId="0" borderId="0" xfId="0" applyNumberFormat="1" applyFont="1"/>
    <xf numFmtId="164" fontId="23" fillId="0" borderId="1" xfId="0" applyNumberFormat="1" applyFont="1" applyBorder="1" applyAlignment="1">
      <alignment wrapText="1"/>
    </xf>
    <xf numFmtId="164" fontId="15" fillId="5" borderId="1" xfId="0" applyNumberFormat="1" applyFont="1" applyFill="1" applyBorder="1" applyAlignment="1">
      <alignment wrapText="1"/>
    </xf>
    <xf numFmtId="164" fontId="15" fillId="3" borderId="1" xfId="0" applyNumberFormat="1" applyFont="1" applyFill="1" applyBorder="1" applyAlignment="1">
      <alignment wrapText="1"/>
    </xf>
    <xf numFmtId="164" fontId="15" fillId="5" borderId="1" xfId="0" applyNumberFormat="1" applyFont="1" applyFill="1" applyBorder="1"/>
    <xf numFmtId="164" fontId="15" fillId="4" borderId="1" xfId="0" applyNumberFormat="1" applyFont="1" applyFill="1" applyBorder="1" applyAlignment="1">
      <alignment wrapText="1"/>
    </xf>
    <xf numFmtId="4" fontId="2" fillId="0" borderId="0" xfId="0" applyNumberFormat="1" applyFont="1"/>
    <xf numFmtId="0" fontId="26" fillId="0" borderId="1" xfId="0" applyNumberFormat="1" applyFont="1" applyBorder="1" applyAlignment="1">
      <alignment vertical="center" wrapText="1"/>
    </xf>
    <xf numFmtId="164" fontId="17" fillId="0" borderId="1" xfId="0" applyNumberFormat="1" applyFont="1" applyBorder="1" applyAlignment="1">
      <alignment horizontal="right" wrapText="1"/>
    </xf>
    <xf numFmtId="164" fontId="9" fillId="5" borderId="1" xfId="0" applyNumberFormat="1" applyFont="1" applyFill="1" applyBorder="1" applyAlignment="1">
      <alignment horizontal="right" wrapText="1"/>
    </xf>
    <xf numFmtId="164" fontId="9" fillId="0" borderId="1" xfId="0" applyNumberFormat="1" applyFont="1" applyBorder="1" applyAlignment="1">
      <alignment horizontal="right" wrapText="1"/>
    </xf>
    <xf numFmtId="164" fontId="9" fillId="3" borderId="1" xfId="0" applyNumberFormat="1" applyFont="1" applyFill="1" applyBorder="1" applyAlignment="1">
      <alignment horizontal="right" wrapText="1"/>
    </xf>
    <xf numFmtId="164" fontId="9" fillId="4" borderId="1" xfId="0" applyNumberFormat="1" applyFont="1" applyFill="1" applyBorder="1" applyAlignment="1">
      <alignment horizontal="right" wrapText="1"/>
    </xf>
    <xf numFmtId="164" fontId="15" fillId="5" borderId="1" xfId="0" applyNumberFormat="1" applyFont="1" applyFill="1" applyBorder="1" applyAlignment="1">
      <alignment horizontal="right" wrapText="1"/>
    </xf>
    <xf numFmtId="164" fontId="15" fillId="0" borderId="1" xfId="0" applyNumberFormat="1" applyFont="1" applyBorder="1" applyAlignment="1">
      <alignment horizontal="right"/>
    </xf>
    <xf numFmtId="164" fontId="15" fillId="3" borderId="1" xfId="0" applyNumberFormat="1" applyFont="1" applyFill="1" applyBorder="1" applyAlignment="1">
      <alignment horizontal="right" wrapText="1"/>
    </xf>
    <xf numFmtId="164" fontId="15" fillId="4" borderId="1" xfId="0" applyNumberFormat="1" applyFont="1" applyFill="1" applyBorder="1" applyAlignment="1">
      <alignment horizontal="right" wrapText="1"/>
    </xf>
    <xf numFmtId="165" fontId="1" fillId="0" borderId="0" xfId="0" applyNumberFormat="1" applyFont="1"/>
    <xf numFmtId="164" fontId="1" fillId="0" borderId="0" xfId="0" applyNumberFormat="1" applyFont="1"/>
    <xf numFmtId="49" fontId="17" fillId="0" borderId="1" xfId="0" applyNumberFormat="1" applyFont="1" applyBorder="1" applyAlignment="1">
      <alignment vertical="center" wrapText="1"/>
    </xf>
    <xf numFmtId="164" fontId="17" fillId="0" borderId="1" xfId="0" applyNumberFormat="1" applyFont="1" applyBorder="1" applyAlignment="1">
      <alignment wrapText="1"/>
    </xf>
    <xf numFmtId="164" fontId="15" fillId="5" borderId="1" xfId="0" applyNumberFormat="1" applyFont="1" applyFill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0" fontId="4" fillId="0" borderId="1" xfId="0" applyNumberFormat="1" applyFont="1" applyBorder="1"/>
    <xf numFmtId="164" fontId="9" fillId="5" borderId="1" xfId="0" applyNumberFormat="1" applyFont="1" applyFill="1" applyBorder="1" applyAlignment="1">
      <alignment vertical="center" wrapText="1"/>
    </xf>
    <xf numFmtId="164" fontId="9" fillId="5" borderId="1" xfId="0" applyNumberFormat="1" applyFont="1" applyFill="1" applyBorder="1" applyAlignment="1">
      <alignment vertical="center"/>
    </xf>
    <xf numFmtId="4" fontId="4" fillId="0" borderId="0" xfId="0" applyNumberFormat="1" applyFont="1"/>
    <xf numFmtId="164" fontId="27" fillId="0" borderId="1" xfId="0" applyNumberFormat="1" applyFont="1" applyBorder="1" applyAlignment="1">
      <alignment wrapText="1"/>
    </xf>
    <xf numFmtId="164" fontId="27" fillId="0" borderId="1" xfId="0" applyNumberFormat="1" applyFont="1" applyBorder="1" applyAlignment="1">
      <alignment horizontal="right" wrapText="1"/>
    </xf>
    <xf numFmtId="164" fontId="28" fillId="5" borderId="1" xfId="0" applyNumberFormat="1" applyFont="1" applyFill="1" applyBorder="1" applyAlignment="1">
      <alignment horizontal="right"/>
    </xf>
    <xf numFmtId="164" fontId="27" fillId="5" borderId="1" xfId="0" applyNumberFormat="1" applyFont="1" applyFill="1" applyBorder="1"/>
    <xf numFmtId="164" fontId="27" fillId="0" borderId="1" xfId="0" applyNumberFormat="1" applyFont="1" applyBorder="1"/>
    <xf numFmtId="164" fontId="9" fillId="3" borderId="1" xfId="0" applyNumberFormat="1" applyFont="1" applyFill="1" applyBorder="1" applyAlignment="1">
      <alignment wrapText="1"/>
    </xf>
    <xf numFmtId="164" fontId="15" fillId="3" borderId="1" xfId="0" applyNumberFormat="1" applyFont="1" applyFill="1" applyBorder="1" applyAlignment="1">
      <alignment horizontal="right"/>
    </xf>
    <xf numFmtId="164" fontId="15" fillId="4" borderId="1" xfId="0" applyNumberFormat="1" applyFont="1" applyFill="1" applyBorder="1" applyAlignment="1">
      <alignment horizontal="right"/>
    </xf>
    <xf numFmtId="0" fontId="29" fillId="0" borderId="1" xfId="0" applyNumberFormat="1" applyFont="1" applyBorder="1" applyAlignment="1">
      <alignment vertical="center" wrapText="1"/>
    </xf>
    <xf numFmtId="164" fontId="30" fillId="0" borderId="1" xfId="0" applyNumberFormat="1" applyFont="1" applyBorder="1" applyAlignment="1">
      <alignment vertical="center"/>
    </xf>
    <xf numFmtId="164" fontId="30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0" fontId="16" fillId="0" borderId="0" xfId="0" applyNumberFormat="1" applyFont="1"/>
    <xf numFmtId="0" fontId="31" fillId="0" borderId="0" xfId="0" applyNumberFormat="1" applyFont="1"/>
    <xf numFmtId="164" fontId="31" fillId="0" borderId="0" xfId="0" applyNumberFormat="1" applyFont="1"/>
    <xf numFmtId="164" fontId="30" fillId="0" borderId="1" xfId="0" applyNumberFormat="1" applyFont="1" applyBorder="1" applyAlignment="1">
      <alignment horizontal="right" vertical="center" wrapText="1"/>
    </xf>
    <xf numFmtId="164" fontId="30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60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31" fillId="0" borderId="1" xfId="0" applyNumberFormat="1" applyFont="1" applyBorder="1" applyAlignment="1">
      <alignment horizontal="center" vertical="center" wrapText="1"/>
    </xf>
    <xf numFmtId="0" fontId="31" fillId="0" borderId="20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7" xfId="0" applyNumberFormat="1" applyFont="1" applyBorder="1" applyAlignment="1">
      <alignment horizontal="center" vertical="center" wrapText="1"/>
    </xf>
    <xf numFmtId="0" fontId="16" fillId="0" borderId="18" xfId="0" applyNumberFormat="1" applyFont="1" applyBorder="1" applyAlignment="1">
      <alignment horizontal="center" vertical="center" wrapText="1"/>
    </xf>
    <xf numFmtId="0" fontId="16" fillId="0" borderId="19" xfId="0" applyNumberFormat="1" applyFont="1" applyBorder="1" applyAlignment="1">
      <alignment horizontal="center" vertical="center" wrapText="1"/>
    </xf>
    <xf numFmtId="0" fontId="16" fillId="0" borderId="14" xfId="0" applyNumberFormat="1" applyFont="1" applyBorder="1" applyAlignment="1">
      <alignment horizontal="center" vertical="center" wrapText="1"/>
    </xf>
    <xf numFmtId="0" fontId="16" fillId="0" borderId="15" xfId="0" applyNumberFormat="1" applyFont="1" applyBorder="1" applyAlignment="1">
      <alignment horizontal="center" vertical="center" wrapText="1"/>
    </xf>
    <xf numFmtId="0" fontId="16" fillId="0" borderId="16" xfId="0" applyNumberFormat="1" applyFont="1" applyBorder="1" applyAlignment="1">
      <alignment horizontal="center" vertical="center" wrapText="1"/>
    </xf>
    <xf numFmtId="0" fontId="31" fillId="0" borderId="26" xfId="0" applyNumberFormat="1" applyFont="1" applyBorder="1" applyAlignment="1">
      <alignment horizontal="center" vertical="center" wrapText="1"/>
    </xf>
    <xf numFmtId="0" fontId="16" fillId="0" borderId="25" xfId="0" applyNumberFormat="1" applyFont="1" applyBorder="1" applyAlignment="1">
      <alignment horizontal="center" vertical="center" wrapText="1"/>
    </xf>
    <xf numFmtId="0" fontId="16" fillId="0" borderId="24" xfId="0" applyNumberFormat="1" applyFont="1" applyBorder="1" applyAlignment="1">
      <alignment horizontal="center" vertical="center" wrapText="1"/>
    </xf>
    <xf numFmtId="0" fontId="16" fillId="0" borderId="23" xfId="0" applyNumberFormat="1" applyFont="1" applyBorder="1" applyAlignment="1">
      <alignment horizontal="center" vertical="center" wrapText="1"/>
    </xf>
    <xf numFmtId="0" fontId="16" fillId="0" borderId="21" xfId="0" applyNumberFormat="1" applyFont="1" applyBorder="1" applyAlignment="1">
      <alignment horizontal="center" vertical="center" wrapText="1"/>
    </xf>
    <xf numFmtId="0" fontId="16" fillId="0" borderId="22" xfId="0" applyNumberFormat="1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3" fillId="0" borderId="38" xfId="0" applyNumberFormat="1" applyFont="1" applyBorder="1" applyAlignment="1">
      <alignment horizontal="center" vertical="center" wrapText="1"/>
    </xf>
    <xf numFmtId="0" fontId="18" fillId="0" borderId="27" xfId="0" applyNumberFormat="1" applyFont="1" applyBorder="1" applyAlignment="1">
      <alignment horizontal="right"/>
    </xf>
    <xf numFmtId="0" fontId="18" fillId="0" borderId="28" xfId="0" applyNumberFormat="1" applyFont="1" applyBorder="1" applyAlignment="1">
      <alignment horizontal="right"/>
    </xf>
    <xf numFmtId="0" fontId="18" fillId="0" borderId="29" xfId="0" applyNumberFormat="1" applyFont="1" applyBorder="1" applyAlignment="1">
      <alignment horizontal="right"/>
    </xf>
    <xf numFmtId="0" fontId="18" fillId="0" borderId="30" xfId="0" applyNumberFormat="1" applyFont="1" applyBorder="1" applyAlignment="1">
      <alignment horizontal="right"/>
    </xf>
    <xf numFmtId="0" fontId="18" fillId="0" borderId="31" xfId="0" applyNumberFormat="1" applyFont="1" applyBorder="1" applyAlignment="1">
      <alignment horizontal="right"/>
    </xf>
    <xf numFmtId="0" fontId="18" fillId="0" borderId="32" xfId="0" applyNumberFormat="1" applyFont="1" applyBorder="1" applyAlignment="1">
      <alignment horizontal="right"/>
    </xf>
    <xf numFmtId="0" fontId="18" fillId="0" borderId="33" xfId="0" applyNumberFormat="1" applyFont="1" applyBorder="1" applyAlignment="1">
      <alignment horizontal="right"/>
    </xf>
    <xf numFmtId="0" fontId="18" fillId="0" borderId="34" xfId="0" applyNumberFormat="1" applyFont="1" applyBorder="1" applyAlignment="1">
      <alignment horizontal="right"/>
    </xf>
    <xf numFmtId="0" fontId="23" fillId="0" borderId="39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36" xfId="0" applyNumberFormat="1" applyFont="1" applyBorder="1" applyAlignment="1">
      <alignment horizontal="center" vertical="center" wrapText="1"/>
    </xf>
    <xf numFmtId="0" fontId="15" fillId="0" borderId="37" xfId="0" applyNumberFormat="1" applyFont="1" applyBorder="1" applyAlignment="1">
      <alignment horizontal="center" vertical="center" wrapText="1"/>
    </xf>
    <xf numFmtId="0" fontId="15" fillId="0" borderId="35" xfId="0" applyNumberFormat="1" applyFont="1" applyBorder="1" applyAlignment="1">
      <alignment horizontal="center" vertical="center" wrapText="1"/>
    </xf>
    <xf numFmtId="0" fontId="23" fillId="0" borderId="40" xfId="0" applyNumberFormat="1" applyFont="1" applyBorder="1" applyAlignment="1">
      <alignment horizontal="center" vertical="center" wrapText="1"/>
    </xf>
    <xf numFmtId="0" fontId="7" fillId="4" borderId="46" xfId="0" applyNumberFormat="1" applyFont="1" applyFill="1" applyBorder="1" applyAlignment="1">
      <alignment horizontal="center" wrapText="1"/>
    </xf>
    <xf numFmtId="0" fontId="7" fillId="4" borderId="47" xfId="0" applyNumberFormat="1" applyFont="1" applyFill="1" applyBorder="1" applyAlignment="1">
      <alignment horizontal="center" wrapText="1"/>
    </xf>
    <xf numFmtId="164" fontId="7" fillId="3" borderId="42" xfId="0" applyNumberFormat="1" applyFont="1" applyFill="1" applyBorder="1" applyAlignment="1">
      <alignment horizontal="center" vertical="center" wrapText="1"/>
    </xf>
    <xf numFmtId="164" fontId="7" fillId="3" borderId="50" xfId="0" applyNumberFormat="1" applyFont="1" applyFill="1" applyBorder="1" applyAlignment="1">
      <alignment horizontal="center" vertical="center" wrapText="1"/>
    </xf>
    <xf numFmtId="164" fontId="7" fillId="3" borderId="57" xfId="0" applyNumberFormat="1" applyFont="1" applyFill="1" applyBorder="1" applyAlignment="1">
      <alignment horizontal="center" vertical="center" wrapText="1"/>
    </xf>
    <xf numFmtId="0" fontId="7" fillId="0" borderId="43" xfId="0" applyNumberFormat="1" applyFont="1" applyBorder="1" applyAlignment="1">
      <alignment horizontal="center" vertical="center" wrapText="1"/>
    </xf>
    <xf numFmtId="0" fontId="7" fillId="0" borderId="44" xfId="0" applyNumberFormat="1" applyFont="1" applyBorder="1" applyAlignment="1">
      <alignment horizontal="center" vertical="center" wrapText="1"/>
    </xf>
    <xf numFmtId="0" fontId="7" fillId="0" borderId="45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51" xfId="0" applyNumberFormat="1" applyFont="1" applyBorder="1" applyAlignment="1">
      <alignment horizontal="center" vertical="center" wrapText="1"/>
    </xf>
    <xf numFmtId="164" fontId="7" fillId="0" borderId="52" xfId="0" applyNumberFormat="1" applyFont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164" fontId="7" fillId="5" borderId="55" xfId="0" applyNumberFormat="1" applyFont="1" applyFill="1" applyBorder="1" applyAlignment="1">
      <alignment horizontal="center" vertical="center" wrapText="1"/>
    </xf>
    <xf numFmtId="164" fontId="7" fillId="0" borderId="56" xfId="0" applyNumberFormat="1" applyFont="1" applyBorder="1" applyAlignment="1">
      <alignment horizontal="center" vertical="center" wrapText="1"/>
    </xf>
    <xf numFmtId="164" fontId="7" fillId="4" borderId="46" xfId="0" applyNumberFormat="1" applyFont="1" applyFill="1" applyBorder="1" applyAlignment="1">
      <alignment horizontal="center" vertical="center" wrapText="1"/>
    </xf>
    <xf numFmtId="164" fontId="7" fillId="4" borderId="59" xfId="0" applyNumberFormat="1" applyFont="1" applyFill="1" applyBorder="1" applyAlignment="1">
      <alignment horizontal="center" vertical="center" wrapText="1"/>
    </xf>
    <xf numFmtId="0" fontId="6" fillId="0" borderId="48" xfId="0" applyNumberFormat="1" applyFont="1" applyBorder="1" applyAlignment="1">
      <alignment horizontal="center" vertical="center" wrapText="1"/>
    </xf>
    <xf numFmtId="0" fontId="6" fillId="0" borderId="53" xfId="0" applyNumberFormat="1" applyFont="1" applyBorder="1" applyAlignment="1">
      <alignment horizontal="center" vertical="center" wrapText="1"/>
    </xf>
    <xf numFmtId="0" fontId="7" fillId="0" borderId="41" xfId="0" applyNumberFormat="1" applyFont="1" applyBorder="1" applyAlignment="1">
      <alignment horizontal="center" vertical="center" wrapText="1"/>
    </xf>
    <xf numFmtId="0" fontId="6" fillId="0" borderId="49" xfId="0" applyNumberFormat="1" applyFont="1" applyBorder="1" applyAlignment="1">
      <alignment horizontal="center" vertical="center" wrapText="1"/>
    </xf>
    <xf numFmtId="0" fontId="6" fillId="0" borderId="54" xfId="0" applyNumberFormat="1" applyFont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4" borderId="5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6"/>
  <sheetViews>
    <sheetView workbookViewId="0">
      <selection activeCell="H28" sqref="H28"/>
    </sheetView>
  </sheetViews>
  <sheetFormatPr defaultColWidth="9.140625" defaultRowHeight="15" x14ac:dyDescent="0.25"/>
  <cols>
    <col min="1" max="1" width="37.140625" style="1" customWidth="1"/>
    <col min="2" max="4" width="13.42578125" style="1" hidden="1" customWidth="1"/>
    <col min="5" max="5" width="12.42578125" style="1" customWidth="1"/>
    <col min="6" max="10" width="12" style="2" customWidth="1"/>
    <col min="11" max="11" width="9.140625" style="1" bestFit="1" customWidth="1"/>
    <col min="12" max="16384" width="9.140625" style="1"/>
  </cols>
  <sheetData>
    <row r="2" spans="1:11" x14ac:dyDescent="0.25">
      <c r="A2" s="119" t="s">
        <v>0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1" x14ac:dyDescent="0.25">
      <c r="J3" s="3" t="s">
        <v>1</v>
      </c>
    </row>
    <row r="4" spans="1:11" ht="15" customHeight="1" x14ac:dyDescent="0.25">
      <c r="A4" s="115" t="s">
        <v>2</v>
      </c>
      <c r="B4" s="123" t="s">
        <v>3</v>
      </c>
      <c r="C4" s="115" t="s">
        <v>4</v>
      </c>
      <c r="D4" s="115" t="s">
        <v>89</v>
      </c>
      <c r="E4" s="115" t="s">
        <v>5</v>
      </c>
      <c r="F4" s="117" t="s">
        <v>6</v>
      </c>
      <c r="G4" s="118"/>
      <c r="H4" s="117" t="s">
        <v>7</v>
      </c>
      <c r="I4" s="120"/>
      <c r="J4" s="121"/>
    </row>
    <row r="5" spans="1:11" ht="27.75" customHeight="1" x14ac:dyDescent="0.25">
      <c r="A5" s="116"/>
      <c r="B5" s="124"/>
      <c r="C5" s="125"/>
      <c r="D5" s="125"/>
      <c r="E5" s="122"/>
      <c r="F5" s="4" t="s">
        <v>8</v>
      </c>
      <c r="G5" s="5" t="s">
        <v>9</v>
      </c>
      <c r="H5" s="4" t="s">
        <v>10</v>
      </c>
      <c r="I5" s="4" t="s">
        <v>11</v>
      </c>
      <c r="J5" s="4" t="s">
        <v>12</v>
      </c>
    </row>
    <row r="6" spans="1:11" s="6" customFormat="1" ht="21" customHeight="1" x14ac:dyDescent="0.2">
      <c r="A6" s="7" t="s">
        <v>13</v>
      </c>
      <c r="B6" s="8">
        <f t="shared" ref="B6:C6" si="0">B8+B10</f>
        <v>1332220</v>
      </c>
      <c r="C6" s="8">
        <f t="shared" si="0"/>
        <v>1425618.9000000001</v>
      </c>
      <c r="D6" s="8">
        <f t="shared" ref="D6:J6" si="1">D8+D10</f>
        <v>1521555.7</v>
      </c>
      <c r="E6" s="8">
        <f t="shared" si="1"/>
        <v>1742336.17</v>
      </c>
      <c r="F6" s="8">
        <f t="shared" si="1"/>
        <v>1679194.5800000003</v>
      </c>
      <c r="G6" s="8">
        <f t="shared" si="1"/>
        <v>1790419.58</v>
      </c>
      <c r="H6" s="8">
        <f t="shared" si="1"/>
        <v>1809485.0000000002</v>
      </c>
      <c r="I6" s="8">
        <f t="shared" si="1"/>
        <v>1891359.5</v>
      </c>
      <c r="J6" s="8">
        <f t="shared" si="1"/>
        <v>1962254.8</v>
      </c>
      <c r="K6" s="9"/>
    </row>
    <row r="7" spans="1:11" ht="17.25" customHeight="1" x14ac:dyDescent="0.25">
      <c r="A7" s="10" t="s">
        <v>14</v>
      </c>
      <c r="B7" s="10"/>
      <c r="C7" s="10"/>
      <c r="D7" s="10"/>
      <c r="E7" s="11">
        <f>E6/D6*100</f>
        <v>114.5101799428046</v>
      </c>
      <c r="F7" s="11">
        <f t="shared" ref="F7:J7" si="2">F6/E6*100</f>
        <v>96.376038614867326</v>
      </c>
      <c r="G7" s="11">
        <f t="shared" si="2"/>
        <v>106.62371123184545</v>
      </c>
      <c r="H7" s="12">
        <f t="shared" si="2"/>
        <v>101.06485765755534</v>
      </c>
      <c r="I7" s="12">
        <f t="shared" si="2"/>
        <v>104.52474046482838</v>
      </c>
      <c r="J7" s="12">
        <f t="shared" si="2"/>
        <v>103.74837782029276</v>
      </c>
    </row>
    <row r="8" spans="1:11" s="13" customFormat="1" ht="21.75" customHeight="1" x14ac:dyDescent="0.25">
      <c r="A8" s="14" t="s">
        <v>15</v>
      </c>
      <c r="B8" s="15">
        <v>1196570.7</v>
      </c>
      <c r="C8" s="15">
        <v>1259483.3</v>
      </c>
      <c r="D8" s="15">
        <v>1375060.5</v>
      </c>
      <c r="E8" s="16">
        <f>Свод!B8</f>
        <v>1519651.0999999999</v>
      </c>
      <c r="F8" s="17">
        <f>налоговые!B6</f>
        <v>1516924.5000000002</v>
      </c>
      <c r="G8" s="17">
        <f>Свод!D8</f>
        <v>1605717.48</v>
      </c>
      <c r="H8" s="17">
        <f>Свод!E8</f>
        <v>1673238.9000000001</v>
      </c>
      <c r="I8" s="18">
        <f>Свод!J8</f>
        <v>1752388.3</v>
      </c>
      <c r="J8" s="18">
        <f>Свод!K8</f>
        <v>1823283.6</v>
      </c>
    </row>
    <row r="9" spans="1:11" ht="21.75" customHeight="1" x14ac:dyDescent="0.25">
      <c r="A9" s="10" t="s">
        <v>14</v>
      </c>
      <c r="B9" s="10"/>
      <c r="C9" s="10"/>
      <c r="D9" s="10"/>
      <c r="E9" s="11">
        <f>E8/D8*100</f>
        <v>110.51521733043745</v>
      </c>
      <c r="F9" s="11">
        <f t="shared" ref="F9:J9" si="3">F8/E8*100</f>
        <v>99.820577236445942</v>
      </c>
      <c r="G9" s="11">
        <f t="shared" si="3"/>
        <v>105.85348710499434</v>
      </c>
      <c r="H9" s="12">
        <f t="shared" si="3"/>
        <v>104.20506227533876</v>
      </c>
      <c r="I9" s="12">
        <f t="shared" si="3"/>
        <v>104.73031077630337</v>
      </c>
      <c r="J9" s="12">
        <f t="shared" si="3"/>
        <v>104.04563874342234</v>
      </c>
    </row>
    <row r="10" spans="1:11" s="13" customFormat="1" ht="21.75" customHeight="1" x14ac:dyDescent="0.25">
      <c r="A10" s="14" t="s">
        <v>16</v>
      </c>
      <c r="B10" s="15">
        <v>135649.29999999999</v>
      </c>
      <c r="C10" s="15">
        <v>166135.6</v>
      </c>
      <c r="D10" s="15">
        <v>146495.20000000001</v>
      </c>
      <c r="E10" s="16">
        <f>Свод!B18</f>
        <v>222685.06999999995</v>
      </c>
      <c r="F10" s="17">
        <f>неналоговые!B6</f>
        <v>162270.08000000002</v>
      </c>
      <c r="G10" s="17">
        <f>Свод!D18</f>
        <v>184702.1</v>
      </c>
      <c r="H10" s="17">
        <f>Свод!E18</f>
        <v>136246.1</v>
      </c>
      <c r="I10" s="18">
        <f>Свод!J18</f>
        <v>138971.20000000001</v>
      </c>
      <c r="J10" s="18">
        <f>Свод!K18</f>
        <v>138971.20000000001</v>
      </c>
    </row>
    <row r="11" spans="1:11" ht="21.75" customHeight="1" x14ac:dyDescent="0.25">
      <c r="A11" s="10" t="s">
        <v>14</v>
      </c>
      <c r="B11" s="10"/>
      <c r="C11" s="10"/>
      <c r="D11" s="10"/>
      <c r="E11" s="11">
        <f t="shared" ref="E11:J11" si="4">E10/D10*100</f>
        <v>152.00844123220415</v>
      </c>
      <c r="F11" s="11">
        <f t="shared" si="4"/>
        <v>72.869761767144993</v>
      </c>
      <c r="G11" s="11">
        <f t="shared" si="4"/>
        <v>113.82387930048472</v>
      </c>
      <c r="H11" s="12">
        <f t="shared" si="4"/>
        <v>73.765322646575214</v>
      </c>
      <c r="I11" s="12">
        <f t="shared" si="4"/>
        <v>102.00013064594143</v>
      </c>
      <c r="J11" s="12">
        <f t="shared" si="4"/>
        <v>100</v>
      </c>
    </row>
    <row r="16" spans="1:11" x14ac:dyDescent="0.25">
      <c r="F16" s="19"/>
    </row>
  </sheetData>
  <mergeCells count="8">
    <mergeCell ref="A4:A5"/>
    <mergeCell ref="F4:G4"/>
    <mergeCell ref="A2:J2"/>
    <mergeCell ref="H4:J4"/>
    <mergeCell ref="E4:E5"/>
    <mergeCell ref="B4:B5"/>
    <mergeCell ref="C4:C5"/>
    <mergeCell ref="D4:D5"/>
  </mergeCells>
  <pageMargins left="0.70866137742996205" right="0.70866137742996205" top="0.74803149700164795" bottom="0.74803149700164795" header="0.31496062874794001" footer="0.31496062874794001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0"/>
  <sheetViews>
    <sheetView workbookViewId="0">
      <selection activeCell="I27" sqref="I27"/>
    </sheetView>
  </sheetViews>
  <sheetFormatPr defaultColWidth="9.140625" defaultRowHeight="15" x14ac:dyDescent="0.25"/>
  <cols>
    <col min="1" max="1" width="33.42578125" style="20" customWidth="1"/>
    <col min="2" max="2" width="13.42578125" style="2" customWidth="1"/>
    <col min="3" max="3" width="10.85546875" style="2" customWidth="1"/>
    <col min="4" max="4" width="11.28515625" style="2" customWidth="1"/>
    <col min="5" max="5" width="13.42578125" style="2" customWidth="1"/>
    <col min="6" max="6" width="8.7109375" style="2" customWidth="1"/>
    <col min="7" max="7" width="13.42578125" style="2" customWidth="1"/>
    <col min="8" max="8" width="8.28515625" style="2" customWidth="1"/>
    <col min="9" max="9" width="13.42578125" style="2" customWidth="1"/>
    <col min="10" max="10" width="8.140625" style="2" customWidth="1"/>
    <col min="11" max="11" width="9.140625" style="1" bestFit="1" customWidth="1"/>
    <col min="12" max="16384" width="9.140625" style="1"/>
  </cols>
  <sheetData>
    <row r="2" spans="1:10" x14ac:dyDescent="0.25">
      <c r="A2" s="119" t="s">
        <v>17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25">
      <c r="J3" s="3" t="s">
        <v>1</v>
      </c>
    </row>
    <row r="4" spans="1:10" ht="15" customHeight="1" x14ac:dyDescent="0.25">
      <c r="A4" s="115" t="s">
        <v>2</v>
      </c>
      <c r="B4" s="117" t="s">
        <v>6</v>
      </c>
      <c r="C4" s="130"/>
      <c r="D4" s="131"/>
      <c r="E4" s="117" t="s">
        <v>10</v>
      </c>
      <c r="F4" s="129"/>
      <c r="G4" s="117" t="s">
        <v>11</v>
      </c>
      <c r="H4" s="128"/>
      <c r="I4" s="117" t="s">
        <v>12</v>
      </c>
      <c r="J4" s="127"/>
    </row>
    <row r="5" spans="1:10" ht="49.5" customHeight="1" x14ac:dyDescent="0.25">
      <c r="A5" s="126"/>
      <c r="B5" s="5" t="s">
        <v>18</v>
      </c>
      <c r="C5" s="21" t="s">
        <v>19</v>
      </c>
      <c r="D5" s="5" t="s">
        <v>20</v>
      </c>
      <c r="E5" s="5" t="s">
        <v>21</v>
      </c>
      <c r="F5" s="21" t="s">
        <v>19</v>
      </c>
      <c r="G5" s="5" t="s">
        <v>21</v>
      </c>
      <c r="H5" s="21" t="s">
        <v>19</v>
      </c>
      <c r="I5" s="5" t="s">
        <v>21</v>
      </c>
      <c r="J5" s="21" t="s">
        <v>19</v>
      </c>
    </row>
    <row r="6" spans="1:10" s="22" customFormat="1" ht="14.25" x14ac:dyDescent="0.2">
      <c r="A6" s="23" t="s">
        <v>22</v>
      </c>
      <c r="B6" s="24">
        <f>B7+B8</f>
        <v>1679194.5800000003</v>
      </c>
      <c r="C6" s="8">
        <f t="shared" ref="C6:C12" si="0">B6/$B$12*100</f>
        <v>28.002692442888073</v>
      </c>
      <c r="D6" s="24">
        <f>D7+D8</f>
        <v>1790419.58</v>
      </c>
      <c r="E6" s="24">
        <f>E7+E8</f>
        <v>1809485.0000000002</v>
      </c>
      <c r="F6" s="8">
        <f t="shared" ref="F6:F11" si="1">E6/$E$12*100</f>
        <v>29.197258962164462</v>
      </c>
      <c r="G6" s="24">
        <f>G7+G8</f>
        <v>1891359.5</v>
      </c>
      <c r="H6" s="24">
        <f t="shared" ref="H6:H11" si="2">G6/$G$12*100</f>
        <v>41.492326716795489</v>
      </c>
      <c r="I6" s="24">
        <f>I7+I8</f>
        <v>1962254.8</v>
      </c>
      <c r="J6" s="24">
        <f t="shared" ref="J6:J11" si="3">I6/$I$12*100</f>
        <v>44.377175191477242</v>
      </c>
    </row>
    <row r="7" spans="1:10" s="25" customFormat="1" x14ac:dyDescent="0.25">
      <c r="A7" s="26" t="s">
        <v>23</v>
      </c>
      <c r="B7" s="12">
        <f>налоговые!B6</f>
        <v>1516924.5000000002</v>
      </c>
      <c r="C7" s="11">
        <f>B7/$B$12*100</f>
        <v>25.296633718637757</v>
      </c>
      <c r="D7" s="12">
        <f>налоговые!D6</f>
        <v>1605717.48</v>
      </c>
      <c r="E7" s="12">
        <f>налоговые!E6</f>
        <v>1673238.9000000001</v>
      </c>
      <c r="F7" s="11">
        <f t="shared" si="1"/>
        <v>26.998836392049231</v>
      </c>
      <c r="G7" s="12">
        <f>налоговые!G6</f>
        <v>1752388.3</v>
      </c>
      <c r="H7" s="12">
        <f t="shared" si="2"/>
        <v>38.443599896418334</v>
      </c>
      <c r="I7" s="12">
        <f>налоговые!I6</f>
        <v>1823283.6</v>
      </c>
      <c r="J7" s="12">
        <f t="shared" si="3"/>
        <v>41.234286057522866</v>
      </c>
    </row>
    <row r="8" spans="1:10" s="25" customFormat="1" x14ac:dyDescent="0.25">
      <c r="A8" s="26" t="s">
        <v>24</v>
      </c>
      <c r="B8" s="12">
        <f>неналоговые!B6</f>
        <v>162270.08000000002</v>
      </c>
      <c r="C8" s="11">
        <f t="shared" si="0"/>
        <v>2.7060587242503145</v>
      </c>
      <c r="D8" s="12">
        <f>неналоговые!D6</f>
        <v>184702.1</v>
      </c>
      <c r="E8" s="12">
        <f>неналоговые!E6</f>
        <v>136246.1</v>
      </c>
      <c r="F8" s="11">
        <f t="shared" si="1"/>
        <v>2.1984225701152291</v>
      </c>
      <c r="G8" s="12">
        <f>неналоговые!G6</f>
        <v>138971.20000000001</v>
      </c>
      <c r="H8" s="12">
        <f t="shared" si="2"/>
        <v>3.0487268203771576</v>
      </c>
      <c r="I8" s="12">
        <f>неналоговые!I6</f>
        <v>138971.20000000001</v>
      </c>
      <c r="J8" s="12">
        <f t="shared" si="3"/>
        <v>3.1428891339543781</v>
      </c>
    </row>
    <row r="9" spans="1:10" s="22" customFormat="1" ht="14.25" x14ac:dyDescent="0.2">
      <c r="A9" s="23" t="s">
        <v>25</v>
      </c>
      <c r="B9" s="24">
        <f>B10+B11</f>
        <v>4317352.3</v>
      </c>
      <c r="C9" s="8">
        <f t="shared" si="0"/>
        <v>71.997307557111938</v>
      </c>
      <c r="D9" s="24">
        <f>D10+D11</f>
        <v>4531390.5</v>
      </c>
      <c r="E9" s="24">
        <f>E10+E11</f>
        <v>4387963.2</v>
      </c>
      <c r="F9" s="8">
        <f t="shared" si="1"/>
        <v>70.802741037835531</v>
      </c>
      <c r="G9" s="24">
        <f>G10+G11</f>
        <v>2666976.1</v>
      </c>
      <c r="H9" s="24">
        <f t="shared" si="2"/>
        <v>58.507673283204518</v>
      </c>
      <c r="I9" s="24">
        <f>I10+I11</f>
        <v>2459511.0999999996</v>
      </c>
      <c r="J9" s="24">
        <f t="shared" si="3"/>
        <v>55.622824808522765</v>
      </c>
    </row>
    <row r="10" spans="1:10" s="25" customFormat="1" ht="24" x14ac:dyDescent="0.25">
      <c r="A10" s="26" t="s">
        <v>26</v>
      </c>
      <c r="B10" s="12">
        <f>Безвозмездные!D6</f>
        <v>4259609.0999999996</v>
      </c>
      <c r="C10" s="11">
        <f t="shared" si="0"/>
        <v>71.034366698722437</v>
      </c>
      <c r="D10" s="12">
        <f>Безвозмездные!E6</f>
        <v>4473647.3</v>
      </c>
      <c r="E10" s="12">
        <f>Безвозмездные!F6</f>
        <v>4376963.2</v>
      </c>
      <c r="F10" s="11">
        <f t="shared" si="1"/>
        <v>70.625248630557337</v>
      </c>
      <c r="G10" s="12">
        <f>Безвозмездные!G6</f>
        <v>2666976.1</v>
      </c>
      <c r="H10" s="12">
        <f t="shared" si="2"/>
        <v>58.507673283204518</v>
      </c>
      <c r="I10" s="12">
        <f>Безвозмездные!H6</f>
        <v>2459511.0999999996</v>
      </c>
      <c r="J10" s="12">
        <f t="shared" si="3"/>
        <v>55.622824808522765</v>
      </c>
    </row>
    <row r="11" spans="1:10" s="25" customFormat="1" x14ac:dyDescent="0.25">
      <c r="A11" s="26" t="s">
        <v>27</v>
      </c>
      <c r="B11" s="12">
        <f>Свод!C31+Свод!C32</f>
        <v>57743.199999999997</v>
      </c>
      <c r="C11" s="11">
        <f t="shared" si="0"/>
        <v>0.96294085838948695</v>
      </c>
      <c r="D11" s="12">
        <f>Свод!D31+Свод!D32</f>
        <v>57743.199999999997</v>
      </c>
      <c r="E11" s="12">
        <f>+Свод!E31+Свод!E32</f>
        <v>11000</v>
      </c>
      <c r="F11" s="11">
        <f t="shared" si="1"/>
        <v>0.17749240727820845</v>
      </c>
      <c r="G11" s="12">
        <f>Свод!J31+Свод!J32</f>
        <v>0</v>
      </c>
      <c r="H11" s="12">
        <f t="shared" si="2"/>
        <v>0</v>
      </c>
      <c r="I11" s="12">
        <f>Свод!K31+Свод!K32</f>
        <v>0</v>
      </c>
      <c r="J11" s="12">
        <f t="shared" si="3"/>
        <v>0</v>
      </c>
    </row>
    <row r="12" spans="1:10" x14ac:dyDescent="0.25">
      <c r="A12" s="23" t="s">
        <v>28</v>
      </c>
      <c r="B12" s="24">
        <f>B9+B6</f>
        <v>5996546.8799999999</v>
      </c>
      <c r="C12" s="8">
        <f t="shared" si="0"/>
        <v>100</v>
      </c>
      <c r="D12" s="24">
        <f>D9+D6</f>
        <v>6321810.0800000001</v>
      </c>
      <c r="E12" s="24">
        <f>E9+E6</f>
        <v>6197448.2000000002</v>
      </c>
      <c r="F12" s="8">
        <v>100</v>
      </c>
      <c r="G12" s="24">
        <f>G9+G6</f>
        <v>4558335.5999999996</v>
      </c>
      <c r="H12" s="24">
        <v>100</v>
      </c>
      <c r="I12" s="24">
        <f>I9+I6</f>
        <v>4421765.8999999994</v>
      </c>
      <c r="J12" s="24">
        <v>100</v>
      </c>
    </row>
    <row r="13" spans="1:10" x14ac:dyDescent="0.25">
      <c r="B13" s="27"/>
    </row>
    <row r="14" spans="1:10" x14ac:dyDescent="0.25">
      <c r="D14" s="19"/>
      <c r="F14" s="19"/>
    </row>
    <row r="16" spans="1:10" x14ac:dyDescent="0.25">
      <c r="D16" s="19"/>
    </row>
    <row r="17" spans="4:7" x14ac:dyDescent="0.25">
      <c r="E17" s="19"/>
      <c r="G17" s="19"/>
    </row>
    <row r="20" spans="4:7" x14ac:dyDescent="0.25">
      <c r="D20" s="19"/>
      <c r="E20" s="19"/>
    </row>
  </sheetData>
  <mergeCells count="6">
    <mergeCell ref="A2:J2"/>
    <mergeCell ref="A4:A5"/>
    <mergeCell ref="I4:J4"/>
    <mergeCell ref="G4:H4"/>
    <mergeCell ref="E4:F4"/>
    <mergeCell ref="B4:D4"/>
  </mergeCells>
  <pageMargins left="0.70866137742996205" right="0.70866137742996205" top="0.74803149700164795" bottom="0.74803149700164795" header="0.31496062874794001" footer="0.31496062874794001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3"/>
  <sheetViews>
    <sheetView workbookViewId="0">
      <selection activeCell="Q29" sqref="Q29"/>
    </sheetView>
  </sheetViews>
  <sheetFormatPr defaultColWidth="9.140625" defaultRowHeight="15" x14ac:dyDescent="0.25"/>
  <cols>
    <col min="1" max="1" width="24.7109375" style="1" customWidth="1"/>
    <col min="2" max="2" width="10.7109375" style="28" customWidth="1"/>
    <col min="3" max="3" width="6.5703125" style="27" customWidth="1"/>
    <col min="4" max="5" width="10.7109375" style="27" customWidth="1"/>
    <col min="6" max="6" width="6.5703125" style="27" customWidth="1"/>
    <col min="7" max="7" width="10.7109375" style="27" customWidth="1"/>
    <col min="8" max="8" width="6.5703125" style="27" customWidth="1"/>
    <col min="9" max="9" width="10.7109375" style="27" customWidth="1"/>
    <col min="10" max="10" width="6.5703125" style="27" customWidth="1"/>
    <col min="11" max="11" width="9.140625" style="27" bestFit="1" customWidth="1"/>
    <col min="12" max="12" width="9.140625" style="1" bestFit="1" customWidth="1"/>
    <col min="13" max="16384" width="9.140625" style="1"/>
  </cols>
  <sheetData>
    <row r="2" spans="1:12" x14ac:dyDescent="0.25">
      <c r="A2" s="119" t="s">
        <v>29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2" x14ac:dyDescent="0.25">
      <c r="J3" s="29" t="s">
        <v>1</v>
      </c>
    </row>
    <row r="4" spans="1:12" s="108" customFormat="1" ht="10.5" x14ac:dyDescent="0.2">
      <c r="A4" s="132" t="s">
        <v>2</v>
      </c>
      <c r="B4" s="138" t="s">
        <v>6</v>
      </c>
      <c r="C4" s="139"/>
      <c r="D4" s="140"/>
      <c r="E4" s="134" t="s">
        <v>10</v>
      </c>
      <c r="F4" s="135"/>
      <c r="G4" s="134" t="s">
        <v>11</v>
      </c>
      <c r="H4" s="136"/>
      <c r="I4" s="134" t="s">
        <v>12</v>
      </c>
      <c r="J4" s="137"/>
      <c r="K4" s="107"/>
    </row>
    <row r="5" spans="1:12" s="108" customFormat="1" ht="21.75" customHeight="1" x14ac:dyDescent="0.2">
      <c r="A5" s="133"/>
      <c r="B5" s="21" t="s">
        <v>30</v>
      </c>
      <c r="C5" s="21" t="s">
        <v>31</v>
      </c>
      <c r="D5" s="21" t="s">
        <v>20</v>
      </c>
      <c r="E5" s="21" t="s">
        <v>21</v>
      </c>
      <c r="F5" s="21" t="s">
        <v>31</v>
      </c>
      <c r="G5" s="21" t="s">
        <v>21</v>
      </c>
      <c r="H5" s="21" t="s">
        <v>31</v>
      </c>
      <c r="I5" s="21" t="s">
        <v>21</v>
      </c>
      <c r="J5" s="21" t="s">
        <v>31</v>
      </c>
      <c r="K5" s="107"/>
    </row>
    <row r="6" spans="1:12" s="22" customFormat="1" ht="21" x14ac:dyDescent="0.2">
      <c r="A6" s="101" t="s">
        <v>32</v>
      </c>
      <c r="B6" s="102">
        <f>SUM(B7:B15)</f>
        <v>1516924.5000000002</v>
      </c>
      <c r="C6" s="102">
        <v>100</v>
      </c>
      <c r="D6" s="102">
        <f>SUM(D7:D15)</f>
        <v>1605717.48</v>
      </c>
      <c r="E6" s="102">
        <f>SUM(E7:E15)</f>
        <v>1673238.9000000001</v>
      </c>
      <c r="F6" s="102">
        <v>100</v>
      </c>
      <c r="G6" s="102">
        <f>SUM(G7:G15)</f>
        <v>1752388.3</v>
      </c>
      <c r="H6" s="103">
        <v>100</v>
      </c>
      <c r="I6" s="102">
        <f>SUM(I7:I15)</f>
        <v>1823283.6</v>
      </c>
      <c r="J6" s="103">
        <v>100</v>
      </c>
      <c r="K6" s="6"/>
    </row>
    <row r="7" spans="1:12" s="108" customFormat="1" ht="22.5" x14ac:dyDescent="0.2">
      <c r="A7" s="104" t="s">
        <v>33</v>
      </c>
      <c r="B7" s="105">
        <f>Свод!C9</f>
        <v>1420140.8</v>
      </c>
      <c r="C7" s="106">
        <f t="shared" ref="C7:C15" si="0">B7/$B$6*100</f>
        <v>93.61974178675338</v>
      </c>
      <c r="D7" s="105">
        <f>Свод!D9</f>
        <v>1463844.2</v>
      </c>
      <c r="E7" s="105">
        <f>Свод!E9</f>
        <v>1532699.3</v>
      </c>
      <c r="F7" s="105">
        <f t="shared" ref="F7:F15" si="1">E7/$E$6*100</f>
        <v>91.60074511774738</v>
      </c>
      <c r="G7" s="105">
        <f>Свод!J9</f>
        <v>1604535.3</v>
      </c>
      <c r="H7" s="105">
        <f t="shared" ref="H7:H15" si="2">G7/$G$6*100</f>
        <v>91.562771789791114</v>
      </c>
      <c r="I7" s="105">
        <f>Свод!K9</f>
        <v>1671824.5</v>
      </c>
      <c r="J7" s="105">
        <f t="shared" ref="J7:J15" si="3">I7/$I$6*100</f>
        <v>91.693058611397589</v>
      </c>
      <c r="K7" s="107"/>
      <c r="L7" s="109"/>
    </row>
    <row r="8" spans="1:12" s="108" customFormat="1" ht="31.5" customHeight="1" x14ac:dyDescent="0.2">
      <c r="A8" s="104" t="s">
        <v>34</v>
      </c>
      <c r="B8" s="105">
        <f>Свод!C10</f>
        <v>10527.1</v>
      </c>
      <c r="C8" s="106">
        <f t="shared" si="0"/>
        <v>0.69397652948449307</v>
      </c>
      <c r="D8" s="105">
        <f>Свод!D10</f>
        <v>10715.1</v>
      </c>
      <c r="E8" s="105">
        <f>Свод!E10</f>
        <v>11653.2</v>
      </c>
      <c r="F8" s="105">
        <f t="shared" si="1"/>
        <v>0.69644567790050782</v>
      </c>
      <c r="G8" s="105">
        <f>Свод!J10</f>
        <v>15684.5</v>
      </c>
      <c r="H8" s="105">
        <f t="shared" si="2"/>
        <v>0.89503564934780722</v>
      </c>
      <c r="I8" s="105">
        <f>Свод!K10</f>
        <v>16232.8</v>
      </c>
      <c r="J8" s="105">
        <f t="shared" si="3"/>
        <v>0.89030581967610523</v>
      </c>
      <c r="K8" s="107"/>
    </row>
    <row r="9" spans="1:12" s="108" customFormat="1" ht="11.25" x14ac:dyDescent="0.2">
      <c r="A9" s="104" t="s">
        <v>35</v>
      </c>
      <c r="B9" s="105">
        <f>Свод!C11</f>
        <v>517</v>
      </c>
      <c r="C9" s="106">
        <f t="shared" si="0"/>
        <v>3.4082118127830352E-2</v>
      </c>
      <c r="D9" s="105">
        <f>Свод!D11</f>
        <v>514.70000000000005</v>
      </c>
      <c r="E9" s="105">
        <f>Свод!E11</f>
        <v>945.2</v>
      </c>
      <c r="F9" s="105">
        <f t="shared" si="1"/>
        <v>5.6489243705725466E-2</v>
      </c>
      <c r="G9" s="105">
        <f>Свод!J11</f>
        <v>1522.7</v>
      </c>
      <c r="H9" s="105">
        <f t="shared" si="2"/>
        <v>8.6892842185718772E-2</v>
      </c>
      <c r="I9" s="105">
        <f>Свод!K11</f>
        <v>2122.8000000000002</v>
      </c>
      <c r="J9" s="105">
        <f t="shared" si="3"/>
        <v>0.11642730730425042</v>
      </c>
      <c r="K9" s="107"/>
    </row>
    <row r="10" spans="1:12" s="108" customFormat="1" ht="19.5" customHeight="1" x14ac:dyDescent="0.2">
      <c r="A10" s="104" t="s">
        <v>36</v>
      </c>
      <c r="B10" s="105">
        <f>Свод!C12</f>
        <v>43719.3</v>
      </c>
      <c r="C10" s="106">
        <f t="shared" si="0"/>
        <v>2.8821012515784403</v>
      </c>
      <c r="D10" s="105">
        <f>Свод!D12</f>
        <v>57310.3</v>
      </c>
      <c r="E10" s="105">
        <f>Свод!E12</f>
        <v>59307.199999999997</v>
      </c>
      <c r="F10" s="105">
        <f t="shared" si="1"/>
        <v>3.5444550087856546</v>
      </c>
      <c r="G10" s="105">
        <f>Свод!J12</f>
        <v>61531.7</v>
      </c>
      <c r="H10" s="105">
        <f t="shared" si="2"/>
        <v>3.511305114283175</v>
      </c>
      <c r="I10" s="105">
        <f>Свод!K12</f>
        <v>63525.7</v>
      </c>
      <c r="J10" s="105">
        <f t="shared" si="3"/>
        <v>3.4841370810333618</v>
      </c>
      <c r="K10" s="107"/>
    </row>
    <row r="11" spans="1:12" s="108" customFormat="1" ht="22.5" customHeight="1" x14ac:dyDescent="0.2">
      <c r="A11" s="104" t="s">
        <v>37</v>
      </c>
      <c r="B11" s="105">
        <f>Свод!C13</f>
        <v>0</v>
      </c>
      <c r="C11" s="106">
        <f t="shared" si="0"/>
        <v>0</v>
      </c>
      <c r="D11" s="105">
        <f>Свод!D13</f>
        <v>35.380000000000003</v>
      </c>
      <c r="E11" s="105">
        <f>Свод!E13</f>
        <v>0</v>
      </c>
      <c r="F11" s="105">
        <f t="shared" si="1"/>
        <v>0</v>
      </c>
      <c r="G11" s="105">
        <f>Свод!J13</f>
        <v>0</v>
      </c>
      <c r="H11" s="105">
        <f t="shared" si="2"/>
        <v>0</v>
      </c>
      <c r="I11" s="105">
        <f>Свод!K13</f>
        <v>0</v>
      </c>
      <c r="J11" s="105">
        <f t="shared" si="3"/>
        <v>0</v>
      </c>
      <c r="K11" s="107"/>
    </row>
    <row r="12" spans="1:12" s="108" customFormat="1" ht="20.25" customHeight="1" x14ac:dyDescent="0.2">
      <c r="A12" s="104" t="s">
        <v>38</v>
      </c>
      <c r="B12" s="105">
        <f>Свод!C14</f>
        <v>1932.1</v>
      </c>
      <c r="C12" s="106">
        <f t="shared" si="0"/>
        <v>0.12736955596669444</v>
      </c>
      <c r="D12" s="105">
        <f>Свод!D14</f>
        <v>8797.7999999999993</v>
      </c>
      <c r="E12" s="105">
        <f>Свод!E14</f>
        <v>3783.8</v>
      </c>
      <c r="F12" s="105">
        <f t="shared" si="1"/>
        <v>0.22613626780969531</v>
      </c>
      <c r="G12" s="105">
        <f>Свод!J14</f>
        <v>3941</v>
      </c>
      <c r="H12" s="105">
        <f t="shared" si="2"/>
        <v>0.22489307877711803</v>
      </c>
      <c r="I12" s="105">
        <f>Свод!K14</f>
        <v>4078.9</v>
      </c>
      <c r="J12" s="105">
        <f t="shared" si="3"/>
        <v>0.22371176924972067</v>
      </c>
      <c r="K12" s="107"/>
    </row>
    <row r="13" spans="1:12" s="108" customFormat="1" ht="11.25" customHeight="1" x14ac:dyDescent="0.2">
      <c r="A13" s="104" t="s">
        <v>39</v>
      </c>
      <c r="B13" s="105">
        <f>Свод!C15</f>
        <v>23672.2</v>
      </c>
      <c r="C13" s="106">
        <f t="shared" si="0"/>
        <v>1.5605391039567227</v>
      </c>
      <c r="D13" s="105">
        <f>Свод!D15</f>
        <v>27710.7</v>
      </c>
      <c r="E13" s="105">
        <f>Свод!E15</f>
        <v>27987.8</v>
      </c>
      <c r="F13" s="105">
        <f t="shared" si="1"/>
        <v>1.6726720852593131</v>
      </c>
      <c r="G13" s="105">
        <f>Свод!J15</f>
        <v>28267.599999999999</v>
      </c>
      <c r="H13" s="105">
        <f t="shared" si="2"/>
        <v>1.6130899755493686</v>
      </c>
      <c r="I13" s="105">
        <f>Свод!K15</f>
        <v>28550.3</v>
      </c>
      <c r="J13" s="105">
        <f t="shared" si="3"/>
        <v>1.5658726925421802</v>
      </c>
      <c r="K13" s="107"/>
    </row>
    <row r="14" spans="1:12" s="108" customFormat="1" ht="11.25" x14ac:dyDescent="0.2">
      <c r="A14" s="104" t="s">
        <v>40</v>
      </c>
      <c r="B14" s="105">
        <f>Свод!C16</f>
        <v>1174.4000000000001</v>
      </c>
      <c r="C14" s="106">
        <f t="shared" si="0"/>
        <v>7.7419805666003802E-2</v>
      </c>
      <c r="D14" s="105">
        <f>Свод!D16</f>
        <v>1497.5</v>
      </c>
      <c r="E14" s="105">
        <f>Свод!E16</f>
        <v>1505.3</v>
      </c>
      <c r="F14" s="105">
        <f t="shared" si="1"/>
        <v>8.9963244340064044E-2</v>
      </c>
      <c r="G14" s="105">
        <f>Свод!J16</f>
        <v>1513</v>
      </c>
      <c r="H14" s="105">
        <f t="shared" si="2"/>
        <v>8.6339311897939502E-2</v>
      </c>
      <c r="I14" s="105">
        <f>Свод!K16</f>
        <v>1520.8</v>
      </c>
      <c r="J14" s="105">
        <f t="shared" si="3"/>
        <v>8.3409953339129456E-2</v>
      </c>
      <c r="K14" s="107"/>
    </row>
    <row r="15" spans="1:12" s="108" customFormat="1" ht="11.25" x14ac:dyDescent="0.2">
      <c r="A15" s="104" t="s">
        <v>41</v>
      </c>
      <c r="B15" s="105">
        <f>Свод!C17</f>
        <v>15241.6</v>
      </c>
      <c r="C15" s="106">
        <f t="shared" si="0"/>
        <v>1.0047698484664198</v>
      </c>
      <c r="D15" s="105">
        <f>Свод!D17</f>
        <v>35291.800000000003</v>
      </c>
      <c r="E15" s="105">
        <f>Свод!E17</f>
        <v>35357.1</v>
      </c>
      <c r="F15" s="105">
        <f t="shared" si="1"/>
        <v>2.1130933544516566</v>
      </c>
      <c r="G15" s="105">
        <f>Свод!J17</f>
        <v>35392.5</v>
      </c>
      <c r="H15" s="105">
        <f t="shared" si="2"/>
        <v>2.0196722381677619</v>
      </c>
      <c r="I15" s="105">
        <f>Свод!K17</f>
        <v>35427.800000000003</v>
      </c>
      <c r="J15" s="105">
        <f t="shared" si="3"/>
        <v>1.9430767654576613</v>
      </c>
      <c r="K15" s="107"/>
    </row>
    <row r="18" spans="2:10" x14ac:dyDescent="0.25">
      <c r="B18" s="34"/>
      <c r="C18" s="34"/>
      <c r="D18" s="34"/>
      <c r="E18" s="34">
        <f>E7-D7</f>
        <v>68855.100000000093</v>
      </c>
      <c r="F18" s="34"/>
      <c r="G18" s="34">
        <f>G7-E7</f>
        <v>71836</v>
      </c>
      <c r="H18" s="34"/>
      <c r="I18" s="34"/>
    </row>
    <row r="19" spans="2:10" x14ac:dyDescent="0.25">
      <c r="B19" s="34"/>
      <c r="C19" s="34"/>
      <c r="D19" s="34"/>
      <c r="E19" s="34"/>
      <c r="F19" s="34"/>
      <c r="G19" s="34"/>
      <c r="H19" s="34"/>
      <c r="I19" s="34"/>
      <c r="J19" s="34"/>
    </row>
    <row r="20" spans="2:10" x14ac:dyDescent="0.25">
      <c r="B20" s="34"/>
      <c r="C20" s="34"/>
      <c r="D20" s="34"/>
      <c r="E20" s="34"/>
      <c r="F20" s="34"/>
      <c r="G20" s="34"/>
      <c r="H20" s="34"/>
      <c r="I20" s="34"/>
      <c r="J20" s="34"/>
    </row>
    <row r="21" spans="2:10" x14ac:dyDescent="0.25">
      <c r="B21" s="34"/>
      <c r="C21" s="34"/>
      <c r="D21" s="34"/>
      <c r="E21" s="34"/>
      <c r="F21" s="34"/>
      <c r="G21" s="34"/>
      <c r="H21" s="34"/>
      <c r="I21" s="34"/>
    </row>
    <row r="22" spans="2:10" x14ac:dyDescent="0.25">
      <c r="B22" s="34"/>
      <c r="C22" s="34"/>
      <c r="D22" s="34"/>
      <c r="E22" s="34"/>
      <c r="F22" s="34"/>
      <c r="G22" s="34"/>
      <c r="H22" s="34"/>
      <c r="I22" s="34"/>
    </row>
    <row r="23" spans="2:10" x14ac:dyDescent="0.25">
      <c r="B23" s="34"/>
      <c r="C23" s="34"/>
      <c r="D23" s="34"/>
      <c r="E23" s="34"/>
      <c r="F23" s="34"/>
      <c r="G23" s="34"/>
      <c r="H23" s="34"/>
      <c r="I23" s="34"/>
    </row>
  </sheetData>
  <mergeCells count="6">
    <mergeCell ref="A2:J2"/>
    <mergeCell ref="A4:A5"/>
    <mergeCell ref="E4:F4"/>
    <mergeCell ref="G4:H4"/>
    <mergeCell ref="I4:J4"/>
    <mergeCell ref="B4:D4"/>
  </mergeCells>
  <pageMargins left="0.70866137742996205" right="0.70866137742996205" top="0.74803149700164795" bottom="0.74803149700164795" header="0.31496062874794001" footer="0.3149606287479400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"/>
  <sheetViews>
    <sheetView tabSelected="1" workbookViewId="0">
      <selection activeCell="V17" sqref="V17"/>
    </sheetView>
  </sheetViews>
  <sheetFormatPr defaultColWidth="9.140625" defaultRowHeight="15" x14ac:dyDescent="0.25"/>
  <cols>
    <col min="1" max="1" width="22.7109375" customWidth="1"/>
    <col min="2" max="2" width="10.140625" style="35" customWidth="1"/>
    <col min="3" max="3" width="7.5703125" style="35" customWidth="1"/>
    <col min="4" max="5" width="10.140625" style="35" customWidth="1"/>
    <col min="6" max="6" width="7.42578125" style="35" customWidth="1"/>
    <col min="7" max="7" width="10.140625" style="35" customWidth="1"/>
    <col min="8" max="8" width="7.5703125" style="35" customWidth="1"/>
    <col min="9" max="9" width="10.140625" style="35" customWidth="1"/>
    <col min="10" max="10" width="7.7109375" style="35" customWidth="1"/>
  </cols>
  <sheetData>
    <row r="2" spans="1:10" x14ac:dyDescent="0.25">
      <c r="A2" s="119" t="s">
        <v>42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25">
      <c r="A3" s="1"/>
      <c r="B3" s="27"/>
      <c r="C3" s="27"/>
      <c r="D3" s="27"/>
      <c r="E3" s="27"/>
      <c r="F3" s="27"/>
      <c r="G3" s="27"/>
      <c r="H3" s="27"/>
      <c r="I3" s="27"/>
      <c r="J3" s="29" t="s">
        <v>1</v>
      </c>
    </row>
    <row r="4" spans="1:10" ht="15" customHeight="1" x14ac:dyDescent="0.25">
      <c r="A4" s="132" t="s">
        <v>2</v>
      </c>
      <c r="B4" s="134" t="s">
        <v>6</v>
      </c>
      <c r="C4" s="145"/>
      <c r="D4" s="146"/>
      <c r="E4" s="134" t="s">
        <v>10</v>
      </c>
      <c r="F4" s="144"/>
      <c r="G4" s="134" t="s">
        <v>11</v>
      </c>
      <c r="H4" s="143"/>
      <c r="I4" s="134" t="s">
        <v>12</v>
      </c>
      <c r="J4" s="142"/>
    </row>
    <row r="5" spans="1:10" ht="19.5" customHeight="1" x14ac:dyDescent="0.25">
      <c r="A5" s="141"/>
      <c r="B5" s="21" t="s">
        <v>30</v>
      </c>
      <c r="C5" s="21" t="s">
        <v>31</v>
      </c>
      <c r="D5" s="21" t="s">
        <v>20</v>
      </c>
      <c r="E5" s="21" t="s">
        <v>21</v>
      </c>
      <c r="F5" s="21" t="s">
        <v>31</v>
      </c>
      <c r="G5" s="21" t="s">
        <v>21</v>
      </c>
      <c r="H5" s="21" t="s">
        <v>31</v>
      </c>
      <c r="I5" s="21" t="s">
        <v>21</v>
      </c>
      <c r="J5" s="21" t="s">
        <v>31</v>
      </c>
    </row>
    <row r="6" spans="1:10" s="36" customFormat="1" ht="15.75" customHeight="1" x14ac:dyDescent="0.25">
      <c r="A6" s="101" t="s">
        <v>43</v>
      </c>
      <c r="B6" s="110">
        <f>SUM(B7:B12)</f>
        <v>162270.08000000002</v>
      </c>
      <c r="C6" s="111">
        <v>100</v>
      </c>
      <c r="D6" s="110">
        <f>SUM(D7:D12)</f>
        <v>184702.1</v>
      </c>
      <c r="E6" s="110">
        <f>SUM(E7:E12)</f>
        <v>136246.1</v>
      </c>
      <c r="F6" s="111">
        <v>100</v>
      </c>
      <c r="G6" s="110">
        <f>SUM(G7:G12)</f>
        <v>138971.20000000001</v>
      </c>
      <c r="H6" s="111">
        <v>100</v>
      </c>
      <c r="I6" s="110">
        <f>SUM(I7:I12)</f>
        <v>138971.20000000001</v>
      </c>
      <c r="J6" s="111">
        <v>100</v>
      </c>
    </row>
    <row r="7" spans="1:10" ht="43.5" customHeight="1" x14ac:dyDescent="0.25">
      <c r="A7" s="112" t="s">
        <v>44</v>
      </c>
      <c r="B7" s="113">
        <f>Свод!C19</f>
        <v>105391.8</v>
      </c>
      <c r="C7" s="106">
        <f t="shared" ref="C7:C12" si="0">B7/$B$6*100</f>
        <v>64.948387281253574</v>
      </c>
      <c r="D7" s="113">
        <f>Свод!D19</f>
        <v>111196.4</v>
      </c>
      <c r="E7" s="114">
        <f>Свод!E19</f>
        <v>120175.2</v>
      </c>
      <c r="F7" s="105">
        <f t="shared" ref="F7:F12" si="1">E7/$E$6*100</f>
        <v>88.204506404220012</v>
      </c>
      <c r="G7" s="114">
        <f>Свод!J19</f>
        <v>124982.2</v>
      </c>
      <c r="H7" s="105">
        <f t="shared" ref="H7:H12" si="2">G7/$G$6*100</f>
        <v>89.933885582048646</v>
      </c>
      <c r="I7" s="114">
        <f>Свод!K19</f>
        <v>124982.2</v>
      </c>
      <c r="J7" s="105">
        <f t="shared" ref="J7:J12" si="3">I7/$I$6*100</f>
        <v>89.933885582048646</v>
      </c>
    </row>
    <row r="8" spans="1:10" ht="23.25" customHeight="1" x14ac:dyDescent="0.25">
      <c r="A8" s="112" t="s">
        <v>45</v>
      </c>
      <c r="B8" s="113">
        <f>Свод!C20</f>
        <v>43406.879999999997</v>
      </c>
      <c r="C8" s="106">
        <f t="shared" si="0"/>
        <v>26.74977420359933</v>
      </c>
      <c r="D8" s="113">
        <f>Свод!D20</f>
        <v>48683</v>
      </c>
      <c r="E8" s="114">
        <f>Свод!E20</f>
        <v>0</v>
      </c>
      <c r="F8" s="105">
        <f t="shared" si="1"/>
        <v>0</v>
      </c>
      <c r="G8" s="114">
        <f>Свод!J20</f>
        <v>0</v>
      </c>
      <c r="H8" s="105">
        <f t="shared" si="2"/>
        <v>0</v>
      </c>
      <c r="I8" s="114">
        <f>Свод!K20</f>
        <v>0</v>
      </c>
      <c r="J8" s="105">
        <f t="shared" si="3"/>
        <v>0</v>
      </c>
    </row>
    <row r="9" spans="1:10" ht="32.25" customHeight="1" x14ac:dyDescent="0.25">
      <c r="A9" s="112" t="s">
        <v>46</v>
      </c>
      <c r="B9" s="113">
        <f>Свод!C21</f>
        <v>3823</v>
      </c>
      <c r="C9" s="106">
        <f t="shared" si="0"/>
        <v>2.3559487984476246</v>
      </c>
      <c r="D9" s="113">
        <f>Свод!D21</f>
        <v>11468.6</v>
      </c>
      <c r="E9" s="114">
        <f>Свод!E21</f>
        <v>1545.6</v>
      </c>
      <c r="F9" s="105">
        <f t="shared" si="1"/>
        <v>1.13441779250929</v>
      </c>
      <c r="G9" s="114">
        <f>Свод!J21</f>
        <v>1601.4</v>
      </c>
      <c r="H9" s="105">
        <f t="shared" si="2"/>
        <v>1.1523250860609968</v>
      </c>
      <c r="I9" s="114">
        <f>Свод!K21</f>
        <v>1601.4</v>
      </c>
      <c r="J9" s="105">
        <f t="shared" si="3"/>
        <v>1.1523250860609968</v>
      </c>
    </row>
    <row r="10" spans="1:10" ht="34.5" customHeight="1" x14ac:dyDescent="0.25">
      <c r="A10" s="112" t="s">
        <v>47</v>
      </c>
      <c r="B10" s="113">
        <f>Свод!C22</f>
        <v>3694.7</v>
      </c>
      <c r="C10" s="106">
        <f t="shared" si="0"/>
        <v>2.2768830828209361</v>
      </c>
      <c r="D10" s="113">
        <f>Свод!D22</f>
        <v>5826.5</v>
      </c>
      <c r="E10" s="114">
        <f>Свод!E22</f>
        <v>6389.8</v>
      </c>
      <c r="F10" s="105">
        <f t="shared" si="1"/>
        <v>4.689895710776308</v>
      </c>
      <c r="G10" s="114">
        <f>Свод!J22</f>
        <v>6645.4</v>
      </c>
      <c r="H10" s="105">
        <f t="shared" si="2"/>
        <v>4.7818540819968449</v>
      </c>
      <c r="I10" s="114">
        <f>Свод!K22</f>
        <v>6645.4</v>
      </c>
      <c r="J10" s="105">
        <f t="shared" si="3"/>
        <v>4.7818540819968449</v>
      </c>
    </row>
    <row r="11" spans="1:10" ht="22.5" x14ac:dyDescent="0.25">
      <c r="A11" s="112" t="s">
        <v>48</v>
      </c>
      <c r="B11" s="113">
        <f>Свод!C23</f>
        <v>5100</v>
      </c>
      <c r="C11" s="106">
        <f t="shared" si="0"/>
        <v>3.1429084154022719</v>
      </c>
      <c r="D11" s="113">
        <f>Свод!D23</f>
        <v>6093.9</v>
      </c>
      <c r="E11" s="114">
        <f>Свод!E23</f>
        <v>6507.6</v>
      </c>
      <c r="F11" s="105">
        <f t="shared" si="1"/>
        <v>4.7763569012250633</v>
      </c>
      <c r="G11" s="114">
        <f>Свод!J23</f>
        <v>4049.2</v>
      </c>
      <c r="H11" s="105">
        <f t="shared" si="2"/>
        <v>2.9136972264757013</v>
      </c>
      <c r="I11" s="114">
        <f>Свод!K23</f>
        <v>4049.2</v>
      </c>
      <c r="J11" s="105">
        <f t="shared" si="3"/>
        <v>2.9136972264757013</v>
      </c>
    </row>
    <row r="12" spans="1:10" ht="14.25" customHeight="1" x14ac:dyDescent="0.25">
      <c r="A12" s="112" t="s">
        <v>49</v>
      </c>
      <c r="B12" s="113">
        <f>Свод!C24</f>
        <v>853.7</v>
      </c>
      <c r="C12" s="106">
        <f t="shared" si="0"/>
        <v>0.52609821847625882</v>
      </c>
      <c r="D12" s="113">
        <f>Свод!D24</f>
        <v>1433.7</v>
      </c>
      <c r="E12" s="114">
        <f>Свод!E24</f>
        <v>1627.9</v>
      </c>
      <c r="F12" s="105">
        <f t="shared" si="1"/>
        <v>1.1948231912693281</v>
      </c>
      <c r="G12" s="114">
        <f>Свод!J24</f>
        <v>1693</v>
      </c>
      <c r="H12" s="105">
        <f t="shared" si="2"/>
        <v>1.2182380234178014</v>
      </c>
      <c r="I12" s="114">
        <f>Свод!K24</f>
        <v>1693</v>
      </c>
      <c r="J12" s="105">
        <f t="shared" si="3"/>
        <v>1.2182380234178014</v>
      </c>
    </row>
    <row r="15" spans="1:10" x14ac:dyDescent="0.25">
      <c r="B15" s="38"/>
      <c r="C15" s="38"/>
      <c r="D15" s="38"/>
      <c r="E15" s="38"/>
      <c r="F15" s="38"/>
      <c r="G15" s="38"/>
      <c r="H15" s="38"/>
      <c r="I15" s="38"/>
      <c r="J15" s="38"/>
    </row>
    <row r="16" spans="1:10" x14ac:dyDescent="0.25">
      <c r="B16" s="38"/>
    </row>
  </sheetData>
  <mergeCells count="6">
    <mergeCell ref="A2:J2"/>
    <mergeCell ref="A4:A5"/>
    <mergeCell ref="I4:J4"/>
    <mergeCell ref="G4:H4"/>
    <mergeCell ref="E4:F4"/>
    <mergeCell ref="B4:D4"/>
  </mergeCells>
  <pageMargins left="0.70866137742996205" right="0.70866137742996205" top="0.74803149700164795" bottom="0.74803149700164795" header="0.31496062874794001" footer="0.31496062874794001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workbookViewId="0"/>
  </sheetViews>
  <sheetFormatPr defaultColWidth="9.140625" defaultRowHeight="15" x14ac:dyDescent="0.25"/>
  <cols>
    <col min="1" max="1" width="36.85546875" customWidth="1"/>
    <col min="2" max="2" width="13.5703125" hidden="1" customWidth="1"/>
    <col min="3" max="3" width="13" customWidth="1"/>
    <col min="4" max="4" width="13" style="35" customWidth="1"/>
    <col min="5" max="8" width="13" style="39" customWidth="1"/>
  </cols>
  <sheetData>
    <row r="2" spans="1:8" x14ac:dyDescent="0.25">
      <c r="A2" s="119" t="s">
        <v>50</v>
      </c>
      <c r="B2" s="119"/>
      <c r="C2" s="119"/>
      <c r="D2" s="119"/>
      <c r="E2" s="119"/>
      <c r="F2" s="119"/>
      <c r="G2" s="119"/>
      <c r="H2" s="119"/>
    </row>
    <row r="3" spans="1:8" x14ac:dyDescent="0.25">
      <c r="A3" s="149" t="s">
        <v>1</v>
      </c>
      <c r="B3" s="150"/>
      <c r="C3" s="151"/>
      <c r="D3" s="152"/>
      <c r="E3" s="153"/>
      <c r="F3" s="154"/>
      <c r="G3" s="155"/>
      <c r="H3" s="156"/>
    </row>
    <row r="4" spans="1:8" ht="15" customHeight="1" x14ac:dyDescent="0.25">
      <c r="A4" s="147" t="s">
        <v>2</v>
      </c>
      <c r="B4" s="147" t="s">
        <v>51</v>
      </c>
      <c r="C4" s="147" t="s">
        <v>52</v>
      </c>
      <c r="D4" s="158" t="s">
        <v>53</v>
      </c>
      <c r="E4" s="161"/>
      <c r="F4" s="158" t="s">
        <v>54</v>
      </c>
      <c r="G4" s="159"/>
      <c r="H4" s="160"/>
    </row>
    <row r="5" spans="1:8" ht="24" x14ac:dyDescent="0.25">
      <c r="A5" s="148"/>
      <c r="B5" s="157"/>
      <c r="C5" s="162"/>
      <c r="D5" s="40" t="s">
        <v>55</v>
      </c>
      <c r="E5" s="41" t="s">
        <v>56</v>
      </c>
      <c r="F5" s="40" t="s">
        <v>57</v>
      </c>
      <c r="G5" s="40" t="s">
        <v>58</v>
      </c>
      <c r="H5" s="40" t="s">
        <v>59</v>
      </c>
    </row>
    <row r="6" spans="1:8" ht="27.75" customHeight="1" x14ac:dyDescent="0.25">
      <c r="A6" s="30" t="s">
        <v>60</v>
      </c>
      <c r="B6" s="42">
        <f t="shared" ref="B6:H6" si="0">B8+B10+B12+B14</f>
        <v>2872757.9999999995</v>
      </c>
      <c r="C6" s="42">
        <f t="shared" si="0"/>
        <v>3948722.2</v>
      </c>
      <c r="D6" s="24">
        <f t="shared" si="0"/>
        <v>4259609.0999999996</v>
      </c>
      <c r="E6" s="24">
        <f t="shared" si="0"/>
        <v>4473647.3</v>
      </c>
      <c r="F6" s="24">
        <f t="shared" si="0"/>
        <v>4376963.2</v>
      </c>
      <c r="G6" s="24">
        <f t="shared" si="0"/>
        <v>2666976.1</v>
      </c>
      <c r="H6" s="24">
        <f t="shared" si="0"/>
        <v>2459511.0999999996</v>
      </c>
    </row>
    <row r="7" spans="1:8" ht="18" customHeight="1" x14ac:dyDescent="0.25">
      <c r="A7" s="43" t="s">
        <v>14</v>
      </c>
      <c r="B7" s="44"/>
      <c r="C7" s="45">
        <f>C6/B6*100-100</f>
        <v>37.454049383902202</v>
      </c>
      <c r="D7" s="46">
        <f>D6/C6*100-100</f>
        <v>7.8731013288298612</v>
      </c>
      <c r="E7" s="46">
        <f>D7</f>
        <v>7.8731013288298612</v>
      </c>
      <c r="F7" s="46">
        <f>F6/D6*100-100</f>
        <v>2.7550438841911671</v>
      </c>
      <c r="G7" s="46">
        <f>G6/F6*100-100</f>
        <v>-39.067888439180841</v>
      </c>
      <c r="H7" s="46">
        <f>H6/G6*100-100</f>
        <v>-7.7790348402447478</v>
      </c>
    </row>
    <row r="8" spans="1:8" s="47" customFormat="1" ht="18" customHeight="1" x14ac:dyDescent="0.25">
      <c r="A8" s="48" t="s">
        <v>61</v>
      </c>
      <c r="B8" s="49">
        <v>496560.6</v>
      </c>
      <c r="C8" s="49">
        <f>Свод!B27</f>
        <v>830423.5</v>
      </c>
      <c r="D8" s="50">
        <f>Свод!C27</f>
        <v>720428.4</v>
      </c>
      <c r="E8" s="50">
        <f>Свод!D27</f>
        <v>720428.4</v>
      </c>
      <c r="F8" s="50">
        <f>Свод!E27</f>
        <v>663744.5</v>
      </c>
      <c r="G8" s="50">
        <f>Свод!J27</f>
        <v>342582</v>
      </c>
      <c r="H8" s="50">
        <f>Свод!K27</f>
        <v>376840</v>
      </c>
    </row>
    <row r="9" spans="1:8" ht="18" customHeight="1" x14ac:dyDescent="0.25">
      <c r="A9" s="43" t="s">
        <v>62</v>
      </c>
      <c r="B9" s="44"/>
      <c r="C9" s="45">
        <f>C8/B8*100-100</f>
        <v>67.235076645227196</v>
      </c>
      <c r="D9" s="46">
        <f>D8/C8*100-100</f>
        <v>-13.245663206785451</v>
      </c>
      <c r="E9" s="46">
        <f>D9</f>
        <v>-13.245663206785451</v>
      </c>
      <c r="F9" s="46">
        <f>F8/D8*100-100</f>
        <v>-7.8680823798728596</v>
      </c>
      <c r="G9" s="46">
        <f>G8/F8*100-100</f>
        <v>-48.386464972591114</v>
      </c>
      <c r="H9" s="46">
        <f>H8/G8*100-100</f>
        <v>9.9999416198165676</v>
      </c>
    </row>
    <row r="10" spans="1:8" s="47" customFormat="1" ht="18" customHeight="1" x14ac:dyDescent="0.25">
      <c r="A10" s="48" t="s">
        <v>63</v>
      </c>
      <c r="B10" s="49">
        <v>1219549.2</v>
      </c>
      <c r="C10" s="49">
        <f>Свод!B28</f>
        <v>1205914.8</v>
      </c>
      <c r="D10" s="50">
        <f>Свод!C28</f>
        <v>1532710.8</v>
      </c>
      <c r="E10" s="50">
        <f>Свод!D28</f>
        <v>1738056.0999999999</v>
      </c>
      <c r="F10" s="50">
        <f>Свод!E28</f>
        <v>1741194.6</v>
      </c>
      <c r="G10" s="50">
        <f>Свод!J28</f>
        <v>348491.5</v>
      </c>
      <c r="H10" s="50">
        <f>Свод!K28</f>
        <v>103097.8</v>
      </c>
    </row>
    <row r="11" spans="1:8" ht="18" customHeight="1" x14ac:dyDescent="0.25">
      <c r="A11" s="43" t="s">
        <v>62</v>
      </c>
      <c r="B11" s="44"/>
      <c r="C11" s="51">
        <f>C10/B10*100-100</f>
        <v>-1.1179868758062383</v>
      </c>
      <c r="D11" s="17">
        <f>D10/C10*100-100</f>
        <v>27.099426924688203</v>
      </c>
      <c r="E11" s="17">
        <f>D11</f>
        <v>27.099426924688203</v>
      </c>
      <c r="F11" s="46">
        <f>F10/D10*100-100</f>
        <v>13.602292095808295</v>
      </c>
      <c r="G11" s="46">
        <f>G10/F10*100-100</f>
        <v>-79.985493867256423</v>
      </c>
      <c r="H11" s="46">
        <f>H10/G10*100-100</f>
        <v>-70.415978581974016</v>
      </c>
    </row>
    <row r="12" spans="1:8" s="47" customFormat="1" ht="18" customHeight="1" x14ac:dyDescent="0.25">
      <c r="A12" s="48" t="s">
        <v>64</v>
      </c>
      <c r="B12" s="49">
        <v>1131171.8</v>
      </c>
      <c r="C12" s="49">
        <f>Свод!B29</f>
        <v>1747443.4</v>
      </c>
      <c r="D12" s="50">
        <f>Свод!C29</f>
        <v>1832522.3</v>
      </c>
      <c r="E12" s="50">
        <f>Свод!D29</f>
        <v>1836470.5</v>
      </c>
      <c r="F12" s="50">
        <f>Свод!E29</f>
        <v>1839619.1999999997</v>
      </c>
      <c r="G12" s="50">
        <f>Свод!J29</f>
        <v>1845511.9</v>
      </c>
      <c r="H12" s="50">
        <f>Свод!K29</f>
        <v>1849474.5</v>
      </c>
    </row>
    <row r="13" spans="1:8" ht="18" customHeight="1" x14ac:dyDescent="0.25">
      <c r="A13" s="43" t="s">
        <v>62</v>
      </c>
      <c r="B13" s="44"/>
      <c r="C13" s="45">
        <f>C12/B12*100-100</f>
        <v>54.480813612927733</v>
      </c>
      <c r="D13" s="46">
        <f>D12/C12*100-100</f>
        <v>4.8687642758558098</v>
      </c>
      <c r="E13" s="46">
        <f>D13</f>
        <v>4.8687642758558098</v>
      </c>
      <c r="F13" s="46">
        <f>F12/D12*100-100</f>
        <v>0.38727495976445425</v>
      </c>
      <c r="G13" s="46">
        <f>G12/F12*100-100</f>
        <v>0.32032172745317666</v>
      </c>
      <c r="H13" s="46">
        <f>H12/G12*100-100</f>
        <v>0.21471549438396664</v>
      </c>
    </row>
    <row r="14" spans="1:8" s="47" customFormat="1" ht="18" customHeight="1" x14ac:dyDescent="0.25">
      <c r="A14" s="48" t="s">
        <v>65</v>
      </c>
      <c r="B14" s="49">
        <v>25476.400000000001</v>
      </c>
      <c r="C14" s="49">
        <f>Свод!B30</f>
        <v>164940.5</v>
      </c>
      <c r="D14" s="50">
        <f>Свод!C30</f>
        <v>173947.6</v>
      </c>
      <c r="E14" s="50">
        <f>Свод!D30</f>
        <v>178692.3</v>
      </c>
      <c r="F14" s="50">
        <f>Свод!E30</f>
        <v>132404.9</v>
      </c>
      <c r="G14" s="50">
        <f>Свод!J30</f>
        <v>130390.7</v>
      </c>
      <c r="H14" s="50">
        <f>Свод!K30</f>
        <v>130098.8</v>
      </c>
    </row>
    <row r="15" spans="1:8" ht="18" customHeight="1" x14ac:dyDescent="0.25">
      <c r="A15" s="43" t="s">
        <v>62</v>
      </c>
      <c r="B15" s="44"/>
      <c r="C15" s="51">
        <f t="shared" ref="C15:H15" si="1">C14/B14*100-100</f>
        <v>547.42467538584719</v>
      </c>
      <c r="D15" s="17">
        <f t="shared" si="1"/>
        <v>5.4608176888029334</v>
      </c>
      <c r="E15" s="17">
        <f t="shared" si="1"/>
        <v>2.7276605138558949</v>
      </c>
      <c r="F15" s="17">
        <f t="shared" si="1"/>
        <v>-25.903410499501106</v>
      </c>
      <c r="G15" s="17">
        <f t="shared" si="1"/>
        <v>-1.521242793884511</v>
      </c>
      <c r="H15" s="17">
        <f t="shared" si="1"/>
        <v>-0.22386565913059542</v>
      </c>
    </row>
    <row r="18" spans="5:5" x14ac:dyDescent="0.25">
      <c r="E18" s="52"/>
    </row>
    <row r="20" spans="5:5" x14ac:dyDescent="0.25">
      <c r="E20" s="52"/>
    </row>
  </sheetData>
  <mergeCells count="7">
    <mergeCell ref="A4:A5"/>
    <mergeCell ref="A3:H3"/>
    <mergeCell ref="B4:B5"/>
    <mergeCell ref="A2:H2"/>
    <mergeCell ref="F4:H4"/>
    <mergeCell ref="D4:E4"/>
    <mergeCell ref="C4:C5"/>
  </mergeCells>
  <pageMargins left="0.70866137742996205" right="0.70866137742996205" top="0.74803149700164795" bottom="0.74803149700164795" header="0.31496062874794001" footer="0.31496062874794001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93"/>
  <sheetViews>
    <sheetView workbookViewId="0">
      <selection activeCell="E19" sqref="E19"/>
    </sheetView>
  </sheetViews>
  <sheetFormatPr defaultColWidth="9.140625" defaultRowHeight="15" x14ac:dyDescent="0.25"/>
  <cols>
    <col min="1" max="1" width="59" style="1" customWidth="1"/>
    <col min="2" max="2" width="12.28515625" style="1" customWidth="1"/>
    <col min="3" max="4" width="10.85546875" style="2" customWidth="1"/>
    <col min="5" max="5" width="10.85546875" style="53" customWidth="1"/>
    <col min="6" max="6" width="10.85546875" style="27" customWidth="1"/>
    <col min="7" max="7" width="7.140625" style="27" customWidth="1"/>
    <col min="8" max="8" width="10.85546875" style="27" customWidth="1"/>
    <col min="9" max="9" width="7.140625" style="27" customWidth="1"/>
    <col min="10" max="11" width="10.85546875" style="2" customWidth="1"/>
    <col min="12" max="12" width="21.140625" style="1" customWidth="1"/>
    <col min="13" max="13" width="9.140625" style="1" bestFit="1" customWidth="1"/>
    <col min="14" max="16384" width="9.140625" style="1"/>
  </cols>
  <sheetData>
    <row r="2" spans="1:12" x14ac:dyDescent="0.25">
      <c r="A2" s="119" t="s">
        <v>66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 x14ac:dyDescent="0.25">
      <c r="K3" s="29" t="s">
        <v>1</v>
      </c>
    </row>
    <row r="4" spans="1:12" ht="19.5" customHeight="1" x14ac:dyDescent="0.25">
      <c r="A4" s="115" t="s">
        <v>2</v>
      </c>
      <c r="B4" s="115" t="s">
        <v>67</v>
      </c>
      <c r="C4" s="117" t="s">
        <v>6</v>
      </c>
      <c r="D4" s="181"/>
      <c r="E4" s="165" t="s">
        <v>68</v>
      </c>
      <c r="F4" s="117" t="s">
        <v>69</v>
      </c>
      <c r="G4" s="168"/>
      <c r="H4" s="169"/>
      <c r="I4" s="170"/>
      <c r="J4" s="163" t="s">
        <v>21</v>
      </c>
      <c r="K4" s="164"/>
    </row>
    <row r="5" spans="1:12" ht="19.5" customHeight="1" x14ac:dyDescent="0.25">
      <c r="A5" s="179"/>
      <c r="B5" s="182"/>
      <c r="C5" s="174" t="s">
        <v>70</v>
      </c>
      <c r="D5" s="171" t="s">
        <v>71</v>
      </c>
      <c r="E5" s="166"/>
      <c r="F5" s="171" t="s">
        <v>72</v>
      </c>
      <c r="G5" s="172"/>
      <c r="H5" s="171" t="s">
        <v>73</v>
      </c>
      <c r="I5" s="173"/>
      <c r="J5" s="184" t="s">
        <v>11</v>
      </c>
      <c r="K5" s="177" t="s">
        <v>12</v>
      </c>
    </row>
    <row r="6" spans="1:12" ht="15.75" customHeight="1" x14ac:dyDescent="0.25">
      <c r="A6" s="180"/>
      <c r="B6" s="183"/>
      <c r="C6" s="175"/>
      <c r="D6" s="176"/>
      <c r="E6" s="167"/>
      <c r="F6" s="54" t="s">
        <v>74</v>
      </c>
      <c r="G6" s="54" t="s">
        <v>75</v>
      </c>
      <c r="H6" s="54" t="s">
        <v>74</v>
      </c>
      <c r="I6" s="54" t="s">
        <v>75</v>
      </c>
      <c r="J6" s="185"/>
      <c r="K6" s="178"/>
    </row>
    <row r="7" spans="1:12" ht="15.75" customHeight="1" x14ac:dyDescent="0.25">
      <c r="A7" s="30" t="s">
        <v>76</v>
      </c>
      <c r="B7" s="55">
        <f>B8+B18</f>
        <v>1742336.17</v>
      </c>
      <c r="C7" s="56">
        <f>C8+C18</f>
        <v>1679194.5800000003</v>
      </c>
      <c r="D7" s="57">
        <f>D8+D18</f>
        <v>1790419.58</v>
      </c>
      <c r="E7" s="58">
        <f>E8+E18</f>
        <v>1809485.0000000002</v>
      </c>
      <c r="F7" s="59">
        <f t="shared" ref="F7:F33" si="0">E7-B7</f>
        <v>67148.830000000307</v>
      </c>
      <c r="G7" s="60">
        <f t="shared" ref="G7:G33" si="1">E7/B7*100</f>
        <v>103.8539537407411</v>
      </c>
      <c r="H7" s="60">
        <f t="shared" ref="H7:H33" si="2">E7-D7</f>
        <v>19065.420000000158</v>
      </c>
      <c r="I7" s="60">
        <f t="shared" ref="I7:I17" si="3">E7/D7*100</f>
        <v>101.06485765755534</v>
      </c>
      <c r="J7" s="61">
        <f>J8+J18</f>
        <v>1891359.5</v>
      </c>
      <c r="K7" s="61">
        <f>K8+K18</f>
        <v>1962254.8</v>
      </c>
    </row>
    <row r="8" spans="1:12" s="22" customFormat="1" ht="14.25" x14ac:dyDescent="0.2">
      <c r="A8" s="30" t="s">
        <v>77</v>
      </c>
      <c r="B8" s="62">
        <f>SUM(B9:B17)</f>
        <v>1519651.0999999999</v>
      </c>
      <c r="C8" s="60">
        <f>SUM(C9:C17)</f>
        <v>1516924.5000000002</v>
      </c>
      <c r="D8" s="62">
        <f>SUM(D9:D17)</f>
        <v>1605717.48</v>
      </c>
      <c r="E8" s="63">
        <f>SUM(E9:E17)</f>
        <v>1673238.9000000001</v>
      </c>
      <c r="F8" s="59">
        <f t="shared" si="0"/>
        <v>153587.80000000028</v>
      </c>
      <c r="G8" s="60">
        <f t="shared" si="1"/>
        <v>110.10678043137668</v>
      </c>
      <c r="H8" s="60">
        <f t="shared" si="2"/>
        <v>67521.420000000158</v>
      </c>
      <c r="I8" s="60">
        <f t="shared" si="3"/>
        <v>104.20506227533876</v>
      </c>
      <c r="J8" s="64">
        <f>SUM(J9:J17)</f>
        <v>1752388.3</v>
      </c>
      <c r="K8" s="64">
        <f>SUM(K9:K17)</f>
        <v>1823283.6</v>
      </c>
      <c r="L8" s="65"/>
    </row>
    <row r="9" spans="1:12" x14ac:dyDescent="0.25">
      <c r="A9" s="31" t="s">
        <v>33</v>
      </c>
      <c r="B9" s="66">
        <v>1396900.8</v>
      </c>
      <c r="C9" s="67">
        <v>1420140.8</v>
      </c>
      <c r="D9" s="50">
        <v>1463844.2</v>
      </c>
      <c r="E9" s="68">
        <v>1532699.3</v>
      </c>
      <c r="F9" s="67">
        <f t="shared" si="0"/>
        <v>135798.5</v>
      </c>
      <c r="G9" s="69">
        <f t="shared" si="1"/>
        <v>109.7214132886172</v>
      </c>
      <c r="H9" s="69">
        <f t="shared" si="2"/>
        <v>68855.100000000093</v>
      </c>
      <c r="I9" s="69">
        <f t="shared" si="3"/>
        <v>104.70371778636004</v>
      </c>
      <c r="J9" s="70">
        <v>1604535.3</v>
      </c>
      <c r="K9" s="70">
        <v>1671824.5</v>
      </c>
      <c r="L9" s="71"/>
    </row>
    <row r="10" spans="1:12" ht="22.5" x14ac:dyDescent="0.25">
      <c r="A10" s="31" t="s">
        <v>34</v>
      </c>
      <c r="B10" s="66">
        <v>10225.299999999999</v>
      </c>
      <c r="C10" s="67">
        <v>10527.1</v>
      </c>
      <c r="D10" s="50">
        <v>10715.1</v>
      </c>
      <c r="E10" s="68">
        <v>11653.2</v>
      </c>
      <c r="F10" s="67">
        <f t="shared" si="0"/>
        <v>1427.9000000000015</v>
      </c>
      <c r="G10" s="69">
        <f t="shared" si="1"/>
        <v>113.96438246310623</v>
      </c>
      <c r="H10" s="69">
        <f t="shared" si="2"/>
        <v>938.10000000000036</v>
      </c>
      <c r="I10" s="69">
        <f t="shared" si="3"/>
        <v>108.7549346249685</v>
      </c>
      <c r="J10" s="70">
        <v>15684.5</v>
      </c>
      <c r="K10" s="70">
        <v>16232.8</v>
      </c>
      <c r="L10" s="71"/>
    </row>
    <row r="11" spans="1:12" x14ac:dyDescent="0.25">
      <c r="A11" s="33" t="s">
        <v>35</v>
      </c>
      <c r="B11" s="66">
        <v>0</v>
      </c>
      <c r="C11" s="67">
        <v>517</v>
      </c>
      <c r="D11" s="50">
        <v>514.70000000000005</v>
      </c>
      <c r="E11" s="68">
        <v>945.2</v>
      </c>
      <c r="F11" s="67">
        <f t="shared" si="0"/>
        <v>945.2</v>
      </c>
      <c r="G11" s="69" t="s">
        <v>85</v>
      </c>
      <c r="H11" s="69">
        <f t="shared" si="2"/>
        <v>430.5</v>
      </c>
      <c r="I11" s="69">
        <f t="shared" si="3"/>
        <v>183.64095589663881</v>
      </c>
      <c r="J11" s="70">
        <v>1522.7</v>
      </c>
      <c r="K11" s="70">
        <v>2122.8000000000002</v>
      </c>
      <c r="L11" s="32"/>
    </row>
    <row r="12" spans="1:12" ht="22.5" x14ac:dyDescent="0.25">
      <c r="A12" s="31" t="s">
        <v>36</v>
      </c>
      <c r="B12" s="66">
        <v>63162</v>
      </c>
      <c r="C12" s="67">
        <v>43719.3</v>
      </c>
      <c r="D12" s="50">
        <v>57310.3</v>
      </c>
      <c r="E12" s="68">
        <v>59307.199999999997</v>
      </c>
      <c r="F12" s="67">
        <f t="shared" si="0"/>
        <v>-3854.8000000000029</v>
      </c>
      <c r="G12" s="69">
        <f t="shared" si="1"/>
        <v>93.896963364048005</v>
      </c>
      <c r="H12" s="69">
        <f t="shared" si="2"/>
        <v>1996.8999999999942</v>
      </c>
      <c r="I12" s="69">
        <f t="shared" si="3"/>
        <v>103.48436493963563</v>
      </c>
      <c r="J12" s="70">
        <v>61531.7</v>
      </c>
      <c r="K12" s="70">
        <v>63525.7</v>
      </c>
      <c r="L12" s="32"/>
    </row>
    <row r="13" spans="1:12" x14ac:dyDescent="0.25">
      <c r="A13" s="31" t="s">
        <v>37</v>
      </c>
      <c r="B13" s="66">
        <v>21.5</v>
      </c>
      <c r="C13" s="67">
        <v>0</v>
      </c>
      <c r="D13" s="50">
        <v>35.380000000000003</v>
      </c>
      <c r="E13" s="68">
        <v>0</v>
      </c>
      <c r="F13" s="67">
        <f t="shared" si="0"/>
        <v>-21.5</v>
      </c>
      <c r="G13" s="69">
        <f t="shared" si="1"/>
        <v>0</v>
      </c>
      <c r="H13" s="69">
        <f t="shared" si="2"/>
        <v>-35.380000000000003</v>
      </c>
      <c r="I13" s="69">
        <f t="shared" si="3"/>
        <v>0</v>
      </c>
      <c r="J13" s="70">
        <v>0</v>
      </c>
      <c r="K13" s="70">
        <v>0</v>
      </c>
    </row>
    <row r="14" spans="1:12" x14ac:dyDescent="0.25">
      <c r="A14" s="31" t="s">
        <v>38</v>
      </c>
      <c r="B14" s="66">
        <v>1846.7</v>
      </c>
      <c r="C14" s="67">
        <v>1932.1</v>
      </c>
      <c r="D14" s="50">
        <v>8797.7999999999993</v>
      </c>
      <c r="E14" s="68">
        <v>3783.8</v>
      </c>
      <c r="F14" s="67">
        <f t="shared" si="0"/>
        <v>1937.1000000000001</v>
      </c>
      <c r="G14" s="69">
        <f t="shared" si="1"/>
        <v>204.89521849786107</v>
      </c>
      <c r="H14" s="69">
        <f t="shared" si="2"/>
        <v>-5013.9999999999991</v>
      </c>
      <c r="I14" s="69">
        <f t="shared" si="3"/>
        <v>43.008479392575424</v>
      </c>
      <c r="J14" s="70">
        <v>3941</v>
      </c>
      <c r="K14" s="70">
        <f>4078.9</f>
        <v>4078.9</v>
      </c>
    </row>
    <row r="15" spans="1:12" x14ac:dyDescent="0.25">
      <c r="A15" s="31" t="s">
        <v>39</v>
      </c>
      <c r="B15" s="66">
        <v>25069.5</v>
      </c>
      <c r="C15" s="67">
        <v>23672.2</v>
      </c>
      <c r="D15" s="50">
        <v>27710.7</v>
      </c>
      <c r="E15" s="68">
        <v>27987.8</v>
      </c>
      <c r="F15" s="67">
        <f t="shared" si="0"/>
        <v>2918.2999999999993</v>
      </c>
      <c r="G15" s="69">
        <f t="shared" si="1"/>
        <v>111.64083846905601</v>
      </c>
      <c r="H15" s="69">
        <f t="shared" si="2"/>
        <v>277.09999999999854</v>
      </c>
      <c r="I15" s="69">
        <f t="shared" si="3"/>
        <v>100.99997473899973</v>
      </c>
      <c r="J15" s="70">
        <v>28267.599999999999</v>
      </c>
      <c r="K15" s="70">
        <v>28550.3</v>
      </c>
      <c r="L15" s="32"/>
    </row>
    <row r="16" spans="1:12" x14ac:dyDescent="0.25">
      <c r="A16" s="31" t="s">
        <v>40</v>
      </c>
      <c r="B16" s="66">
        <v>1402.9</v>
      </c>
      <c r="C16" s="67">
        <v>1174.4000000000001</v>
      </c>
      <c r="D16" s="50">
        <v>1497.5</v>
      </c>
      <c r="E16" s="68">
        <v>1505.3</v>
      </c>
      <c r="F16" s="67">
        <f t="shared" si="0"/>
        <v>102.39999999999986</v>
      </c>
      <c r="G16" s="69">
        <f t="shared" si="1"/>
        <v>107.29916601325824</v>
      </c>
      <c r="H16" s="69">
        <f t="shared" si="2"/>
        <v>7.7999999999999545</v>
      </c>
      <c r="I16" s="69">
        <f t="shared" si="3"/>
        <v>100.52086811352254</v>
      </c>
      <c r="J16" s="70">
        <v>1513</v>
      </c>
      <c r="K16" s="70">
        <v>1520.8</v>
      </c>
    </row>
    <row r="17" spans="1:15" x14ac:dyDescent="0.25">
      <c r="A17" s="31" t="s">
        <v>41</v>
      </c>
      <c r="B17" s="66">
        <v>21022.400000000001</v>
      </c>
      <c r="C17" s="67">
        <v>15241.6</v>
      </c>
      <c r="D17" s="50">
        <v>35291.800000000003</v>
      </c>
      <c r="E17" s="68">
        <v>35357.1</v>
      </c>
      <c r="F17" s="67">
        <f t="shared" si="0"/>
        <v>14334.699999999997</v>
      </c>
      <c r="G17" s="69">
        <f t="shared" si="1"/>
        <v>168.18774259837124</v>
      </c>
      <c r="H17" s="69">
        <f t="shared" si="2"/>
        <v>65.299999999995634</v>
      </c>
      <c r="I17" s="69">
        <f t="shared" si="3"/>
        <v>100.18502881689231</v>
      </c>
      <c r="J17" s="70">
        <v>35392.5</v>
      </c>
      <c r="K17" s="70">
        <v>35427.800000000003</v>
      </c>
      <c r="L17" s="32"/>
    </row>
    <row r="18" spans="1:15" s="36" customFormat="1" x14ac:dyDescent="0.25">
      <c r="A18" s="72" t="s">
        <v>78</v>
      </c>
      <c r="B18" s="73">
        <f>SUM(B19:B24)</f>
        <v>222685.06999999995</v>
      </c>
      <c r="C18" s="74">
        <f>SUM(C19:C24)</f>
        <v>162270.08000000002</v>
      </c>
      <c r="D18" s="75">
        <f>SUM(D19:D24)</f>
        <v>184702.1</v>
      </c>
      <c r="E18" s="76">
        <f>SUM(E19:E24)</f>
        <v>136246.1</v>
      </c>
      <c r="F18" s="59">
        <f t="shared" si="0"/>
        <v>-86438.969999999943</v>
      </c>
      <c r="G18" s="60">
        <f t="shared" si="1"/>
        <v>61.183311481097512</v>
      </c>
      <c r="H18" s="60">
        <f t="shared" si="2"/>
        <v>-48456</v>
      </c>
      <c r="I18" s="60">
        <f t="shared" ref="I18:I30" si="4">E18/D18*100</f>
        <v>73.765322646575214</v>
      </c>
      <c r="J18" s="77">
        <f>SUM(J19:J24)</f>
        <v>138971.20000000001</v>
      </c>
      <c r="K18" s="77">
        <f>SUM(K19:K24)</f>
        <v>138971.20000000001</v>
      </c>
      <c r="L18" s="36">
        <v>138971.20000000001</v>
      </c>
      <c r="M18" s="36">
        <v>138971.20000000001</v>
      </c>
    </row>
    <row r="19" spans="1:15" ht="24" x14ac:dyDescent="0.25">
      <c r="A19" s="37" t="s">
        <v>44</v>
      </c>
      <c r="B19" s="66">
        <v>111435</v>
      </c>
      <c r="C19" s="78">
        <v>105391.8</v>
      </c>
      <c r="D19" s="79">
        <v>111196.4</v>
      </c>
      <c r="E19" s="80">
        <f>119175.2+1000</f>
        <v>120175.2</v>
      </c>
      <c r="F19" s="67">
        <f t="shared" si="0"/>
        <v>8740.1999999999971</v>
      </c>
      <c r="G19" s="69">
        <f t="shared" si="1"/>
        <v>107.84331673172703</v>
      </c>
      <c r="H19" s="69">
        <f t="shared" si="2"/>
        <v>8978.8000000000029</v>
      </c>
      <c r="I19" s="69">
        <f t="shared" si="4"/>
        <v>108.07472184351292</v>
      </c>
      <c r="J19" s="81">
        <f>123942.2+1040</f>
        <v>124982.2</v>
      </c>
      <c r="K19" s="81">
        <f>123942.2+1040</f>
        <v>124982.2</v>
      </c>
      <c r="L19" s="82"/>
    </row>
    <row r="20" spans="1:15" x14ac:dyDescent="0.25">
      <c r="A20" s="37" t="s">
        <v>45</v>
      </c>
      <c r="B20" s="66">
        <v>67873.73</v>
      </c>
      <c r="C20" s="78">
        <v>43406.879999999997</v>
      </c>
      <c r="D20" s="79">
        <v>48683</v>
      </c>
      <c r="E20" s="80">
        <v>0</v>
      </c>
      <c r="F20" s="67">
        <f t="shared" si="0"/>
        <v>-67873.73</v>
      </c>
      <c r="G20" s="69">
        <f t="shared" si="1"/>
        <v>0</v>
      </c>
      <c r="H20" s="69">
        <f t="shared" si="2"/>
        <v>-48683</v>
      </c>
      <c r="I20" s="69">
        <f t="shared" si="4"/>
        <v>0</v>
      </c>
      <c r="J20" s="81">
        <v>0</v>
      </c>
      <c r="K20" s="81">
        <v>0</v>
      </c>
      <c r="L20" s="82"/>
    </row>
    <row r="21" spans="1:15" ht="14.25" customHeight="1" x14ac:dyDescent="0.25">
      <c r="A21" s="37" t="s">
        <v>46</v>
      </c>
      <c r="B21" s="66">
        <v>30196.799999999999</v>
      </c>
      <c r="C21" s="78">
        <v>3823</v>
      </c>
      <c r="D21" s="79">
        <v>11468.6</v>
      </c>
      <c r="E21" s="80">
        <v>1545.6</v>
      </c>
      <c r="F21" s="67">
        <f t="shared" si="0"/>
        <v>-28651.200000000001</v>
      </c>
      <c r="G21" s="69">
        <f t="shared" si="1"/>
        <v>5.1184231441742165</v>
      </c>
      <c r="H21" s="69">
        <f t="shared" si="2"/>
        <v>-9923</v>
      </c>
      <c r="I21" s="69">
        <f t="shared" si="4"/>
        <v>13.476797516697763</v>
      </c>
      <c r="J21" s="81">
        <v>1601.4</v>
      </c>
      <c r="K21" s="81">
        <v>1601.4</v>
      </c>
      <c r="L21" s="82"/>
    </row>
    <row r="22" spans="1:15" x14ac:dyDescent="0.25">
      <c r="A22" s="37" t="s">
        <v>47</v>
      </c>
      <c r="B22" s="66">
        <v>6769.8</v>
      </c>
      <c r="C22" s="78">
        <v>3694.7</v>
      </c>
      <c r="D22" s="79">
        <v>5826.5</v>
      </c>
      <c r="E22" s="80">
        <v>6389.8</v>
      </c>
      <c r="F22" s="67">
        <f t="shared" si="0"/>
        <v>-380</v>
      </c>
      <c r="G22" s="69">
        <f t="shared" si="1"/>
        <v>94.386835652456497</v>
      </c>
      <c r="H22" s="69">
        <f t="shared" si="2"/>
        <v>563.30000000000018</v>
      </c>
      <c r="I22" s="69">
        <f t="shared" si="4"/>
        <v>109.6678966789668</v>
      </c>
      <c r="J22" s="81">
        <v>6645.4</v>
      </c>
      <c r="K22" s="81">
        <v>6645.4</v>
      </c>
      <c r="L22" s="82"/>
    </row>
    <row r="23" spans="1:15" x14ac:dyDescent="0.25">
      <c r="A23" s="37" t="s">
        <v>48</v>
      </c>
      <c r="B23" s="66">
        <v>4568.3</v>
      </c>
      <c r="C23" s="78">
        <v>5100</v>
      </c>
      <c r="D23" s="79">
        <v>6093.9</v>
      </c>
      <c r="E23" s="80">
        <v>6507.6</v>
      </c>
      <c r="F23" s="67">
        <f t="shared" si="0"/>
        <v>1939.3000000000002</v>
      </c>
      <c r="G23" s="69">
        <f t="shared" si="1"/>
        <v>142.45124006742114</v>
      </c>
      <c r="H23" s="69">
        <f t="shared" si="2"/>
        <v>413.70000000000073</v>
      </c>
      <c r="I23" s="69">
        <f t="shared" si="4"/>
        <v>106.78875596908387</v>
      </c>
      <c r="J23" s="81">
        <v>4049.2</v>
      </c>
      <c r="K23" s="81">
        <v>4049.2</v>
      </c>
      <c r="L23" s="82"/>
      <c r="N23" s="83"/>
    </row>
    <row r="24" spans="1:15" x14ac:dyDescent="0.25">
      <c r="A24" s="37" t="s">
        <v>49</v>
      </c>
      <c r="B24" s="66">
        <v>1841.44</v>
      </c>
      <c r="C24" s="78">
        <v>853.7</v>
      </c>
      <c r="D24" s="79">
        <v>1433.7</v>
      </c>
      <c r="E24" s="80">
        <f>2627.9-1000</f>
        <v>1627.9</v>
      </c>
      <c r="F24" s="67">
        <f t="shared" si="0"/>
        <v>-213.53999999999996</v>
      </c>
      <c r="G24" s="69">
        <f t="shared" si="1"/>
        <v>88.403640629072896</v>
      </c>
      <c r="H24" s="69">
        <f t="shared" si="2"/>
        <v>194.20000000000005</v>
      </c>
      <c r="I24" s="69">
        <f t="shared" si="4"/>
        <v>113.54537211411035</v>
      </c>
      <c r="J24" s="81">
        <f>2733-1040</f>
        <v>1693</v>
      </c>
      <c r="K24" s="81">
        <f>2733-1040</f>
        <v>1693</v>
      </c>
      <c r="L24" s="82"/>
    </row>
    <row r="25" spans="1:15" x14ac:dyDescent="0.25">
      <c r="A25" s="84" t="s">
        <v>79</v>
      </c>
      <c r="B25" s="85">
        <f>B26+B31+B32</f>
        <v>4004663.3000000003</v>
      </c>
      <c r="C25" s="85">
        <f t="shared" ref="C25:D25" si="5">C26+C31+C32</f>
        <v>4317352.3</v>
      </c>
      <c r="D25" s="93">
        <f t="shared" si="5"/>
        <v>4531390.5</v>
      </c>
      <c r="E25" s="98">
        <f>E26+E31+E338</f>
        <v>4387963.2</v>
      </c>
      <c r="F25" s="59">
        <f>E25-B25</f>
        <v>383299.89999999991</v>
      </c>
      <c r="G25" s="60">
        <f t="shared" si="1"/>
        <v>109.57133899371765</v>
      </c>
      <c r="H25" s="60">
        <f>E25-D25</f>
        <v>-143427.29999999981</v>
      </c>
      <c r="I25" s="60">
        <f t="shared" si="4"/>
        <v>96.834806004911741</v>
      </c>
      <c r="J25" s="98">
        <f>J26+J31+J338</f>
        <v>2666976.1</v>
      </c>
      <c r="K25" s="98">
        <f>K26+K31+K338</f>
        <v>2459511.0999999996</v>
      </c>
      <c r="L25" s="83"/>
      <c r="M25" s="83"/>
      <c r="N25" s="83"/>
      <c r="O25" s="83"/>
    </row>
    <row r="26" spans="1:15" s="22" customFormat="1" ht="17.25" customHeight="1" x14ac:dyDescent="0.2">
      <c r="A26" s="30" t="s">
        <v>80</v>
      </c>
      <c r="B26" s="73">
        <f>SUM(B27:B30)</f>
        <v>3948722.2</v>
      </c>
      <c r="C26" s="74">
        <f>SUM(C27:C30)</f>
        <v>4259609.0999999996</v>
      </c>
      <c r="D26" s="94">
        <f>SUM(D27:D30)</f>
        <v>4473647.3</v>
      </c>
      <c r="E26" s="76">
        <f>SUM(E27:E30)</f>
        <v>4376963.2</v>
      </c>
      <c r="F26" s="59">
        <f t="shared" si="0"/>
        <v>428241</v>
      </c>
      <c r="G26" s="60">
        <f t="shared" si="1"/>
        <v>110.84505260967713</v>
      </c>
      <c r="H26" s="60">
        <f t="shared" si="2"/>
        <v>-96684.099999999627</v>
      </c>
      <c r="I26" s="60">
        <f t="shared" si="4"/>
        <v>97.838808168896108</v>
      </c>
      <c r="J26" s="77">
        <f>SUM(J27:J30)</f>
        <v>2666976.1</v>
      </c>
      <c r="K26" s="77">
        <f>SUM(K27:K30)</f>
        <v>2459511.0999999996</v>
      </c>
      <c r="L26" s="92"/>
    </row>
    <row r="27" spans="1:15" x14ac:dyDescent="0.25">
      <c r="A27" s="37" t="s">
        <v>81</v>
      </c>
      <c r="B27" s="66">
        <v>830423.5</v>
      </c>
      <c r="C27" s="86">
        <v>720428.4</v>
      </c>
      <c r="D27" s="95">
        <v>720428.4</v>
      </c>
      <c r="E27" s="99">
        <v>663744.5</v>
      </c>
      <c r="F27" s="67">
        <f t="shared" si="0"/>
        <v>-166679</v>
      </c>
      <c r="G27" s="69">
        <f t="shared" si="1"/>
        <v>79.92843410621208</v>
      </c>
      <c r="H27" s="69">
        <f t="shared" si="2"/>
        <v>-56683.900000000023</v>
      </c>
      <c r="I27" s="69">
        <f t="shared" si="4"/>
        <v>92.13191762012714</v>
      </c>
      <c r="J27" s="100">
        <v>342582</v>
      </c>
      <c r="K27" s="100">
        <v>376840</v>
      </c>
      <c r="L27" s="71"/>
    </row>
    <row r="28" spans="1:15" x14ac:dyDescent="0.25">
      <c r="A28" s="37" t="s">
        <v>82</v>
      </c>
      <c r="B28" s="66">
        <v>1205914.8</v>
      </c>
      <c r="C28" s="86">
        <v>1532710.8</v>
      </c>
      <c r="D28" s="95">
        <f>1738116.9-60.8</f>
        <v>1738056.0999999999</v>
      </c>
      <c r="E28" s="99">
        <v>1741194.6</v>
      </c>
      <c r="F28" s="67">
        <f t="shared" si="0"/>
        <v>535279.80000000005</v>
      </c>
      <c r="G28" s="69">
        <f t="shared" si="1"/>
        <v>144.38786222708271</v>
      </c>
      <c r="H28" s="69">
        <f t="shared" si="2"/>
        <v>3138.5000000002328</v>
      </c>
      <c r="I28" s="69">
        <f t="shared" si="4"/>
        <v>100.18057529903668</v>
      </c>
      <c r="J28" s="100">
        <v>348491.5</v>
      </c>
      <c r="K28" s="100">
        <v>103097.8</v>
      </c>
      <c r="L28" s="71"/>
    </row>
    <row r="29" spans="1:15" x14ac:dyDescent="0.25">
      <c r="A29" s="37" t="s">
        <v>83</v>
      </c>
      <c r="B29" s="66">
        <v>1747443.4</v>
      </c>
      <c r="C29" s="86">
        <v>1832522.3</v>
      </c>
      <c r="D29" s="95">
        <f>1832810.9+3659.6</f>
        <v>1836470.5</v>
      </c>
      <c r="E29" s="99">
        <v>1839619.1999999997</v>
      </c>
      <c r="F29" s="67">
        <f t="shared" si="0"/>
        <v>92175.799999999814</v>
      </c>
      <c r="G29" s="69">
        <f t="shared" si="1"/>
        <v>105.27489474051062</v>
      </c>
      <c r="H29" s="69">
        <f t="shared" si="2"/>
        <v>3148.6999999997206</v>
      </c>
      <c r="I29" s="69">
        <f t="shared" si="4"/>
        <v>100.17145388395836</v>
      </c>
      <c r="J29" s="100">
        <v>1845511.9</v>
      </c>
      <c r="K29" s="100">
        <v>1849474.5</v>
      </c>
      <c r="L29" s="71"/>
    </row>
    <row r="30" spans="1:15" x14ac:dyDescent="0.25">
      <c r="A30" s="37" t="s">
        <v>84</v>
      </c>
      <c r="B30" s="66">
        <v>164940.5</v>
      </c>
      <c r="C30" s="86">
        <v>173947.6</v>
      </c>
      <c r="D30" s="95">
        <v>178692.3</v>
      </c>
      <c r="E30" s="99">
        <v>132404.9</v>
      </c>
      <c r="F30" s="67">
        <f t="shared" si="0"/>
        <v>-32535.600000000006</v>
      </c>
      <c r="G30" s="69">
        <f t="shared" si="1"/>
        <v>80.274341353397134</v>
      </c>
      <c r="H30" s="69">
        <f t="shared" si="2"/>
        <v>-46287.399999999994</v>
      </c>
      <c r="I30" s="69">
        <f t="shared" si="4"/>
        <v>74.096589500498894</v>
      </c>
      <c r="J30" s="100">
        <v>130390.7</v>
      </c>
      <c r="K30" s="100">
        <v>130098.8</v>
      </c>
      <c r="L30" s="71"/>
    </row>
    <row r="31" spans="1:15" ht="48.75" customHeight="1" x14ac:dyDescent="0.25">
      <c r="A31" s="30" t="s">
        <v>86</v>
      </c>
      <c r="B31" s="88">
        <v>57620.4</v>
      </c>
      <c r="C31" s="60">
        <v>57743.199999999997</v>
      </c>
      <c r="D31" s="96">
        <v>101754</v>
      </c>
      <c r="E31" s="63">
        <v>11000</v>
      </c>
      <c r="F31" s="59">
        <f t="shared" si="0"/>
        <v>-46620.4</v>
      </c>
      <c r="G31" s="60">
        <f t="shared" si="1"/>
        <v>19.090461017278599</v>
      </c>
      <c r="H31" s="60">
        <f t="shared" si="2"/>
        <v>-90754</v>
      </c>
      <c r="I31" s="60">
        <f>E31/D31*100</f>
        <v>10.810385832497985</v>
      </c>
      <c r="J31" s="64">
        <v>0</v>
      </c>
      <c r="K31" s="64">
        <v>0</v>
      </c>
      <c r="L31" s="71"/>
    </row>
    <row r="32" spans="1:15" ht="35.25" customHeight="1" x14ac:dyDescent="0.25">
      <c r="A32" s="30" t="s">
        <v>87</v>
      </c>
      <c r="B32" s="88">
        <v>-1679.3</v>
      </c>
      <c r="C32" s="60">
        <v>0</v>
      </c>
      <c r="D32" s="96">
        <v>-44010.8</v>
      </c>
      <c r="E32" s="63">
        <v>0</v>
      </c>
      <c r="F32" s="59">
        <f t="shared" si="0"/>
        <v>1679.3</v>
      </c>
      <c r="G32" s="60">
        <f t="shared" si="1"/>
        <v>0</v>
      </c>
      <c r="H32" s="60">
        <f t="shared" si="2"/>
        <v>44010.8</v>
      </c>
      <c r="I32" s="87" t="s">
        <v>85</v>
      </c>
      <c r="J32" s="64">
        <v>0</v>
      </c>
      <c r="K32" s="64">
        <v>0</v>
      </c>
      <c r="L32" s="71"/>
    </row>
    <row r="33" spans="1:11" x14ac:dyDescent="0.25">
      <c r="A33" s="89" t="s">
        <v>88</v>
      </c>
      <c r="B33" s="88">
        <f>B8+B18+B25</f>
        <v>5746999.4700000007</v>
      </c>
      <c r="C33" s="60">
        <f>C8+C18+C25</f>
        <v>5996546.8799999999</v>
      </c>
      <c r="D33" s="97">
        <f>D8+D18+D25</f>
        <v>6321810.0800000001</v>
      </c>
      <c r="E33" s="63">
        <f>E8+E18+E25</f>
        <v>6197448.2000000002</v>
      </c>
      <c r="F33" s="90">
        <f t="shared" si="0"/>
        <v>450448.72999999952</v>
      </c>
      <c r="G33" s="91">
        <f t="shared" si="1"/>
        <v>107.83798106040194</v>
      </c>
      <c r="H33" s="91">
        <f t="shared" si="2"/>
        <v>-124361.87999999989</v>
      </c>
      <c r="I33" s="91">
        <f>E33/D33*100</f>
        <v>98.032812146738834</v>
      </c>
      <c r="J33" s="64">
        <f>J8+J18+J25</f>
        <v>4558335.5999999996</v>
      </c>
      <c r="K33" s="64">
        <f>K8+K18+K25</f>
        <v>4421765.8999999994</v>
      </c>
    </row>
    <row r="34" spans="1:11" x14ac:dyDescent="0.25">
      <c r="D34" s="27"/>
    </row>
    <row r="35" spans="1:11" x14ac:dyDescent="0.25">
      <c r="D35" s="19"/>
    </row>
    <row r="37" spans="1:11" x14ac:dyDescent="0.25">
      <c r="D37" s="19"/>
    </row>
    <row r="90" ht="15" customHeight="1" x14ac:dyDescent="0.25"/>
    <row r="91" ht="15" customHeight="1" x14ac:dyDescent="0.25"/>
    <row r="92" ht="15" customHeight="1" x14ac:dyDescent="0.25"/>
    <row r="93" ht="15" customHeight="1" x14ac:dyDescent="0.25"/>
  </sheetData>
  <mergeCells count="13">
    <mergeCell ref="A2:K2"/>
    <mergeCell ref="J4:K4"/>
    <mergeCell ref="E4:E6"/>
    <mergeCell ref="F4:I4"/>
    <mergeCell ref="F5:G5"/>
    <mergeCell ref="H5:I5"/>
    <mergeCell ref="C5:C6"/>
    <mergeCell ref="D5:D6"/>
    <mergeCell ref="K5:K6"/>
    <mergeCell ref="A4:A6"/>
    <mergeCell ref="C4:D4"/>
    <mergeCell ref="B4:B6"/>
    <mergeCell ref="J5:J6"/>
  </mergeCells>
  <pageMargins left="0.70866137742996205" right="0.70866137742996205" top="0.74803149700164795" bottom="0.74803149700164795" header="0.31496062874794001" footer="0.31496062874794001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Динамика собств</vt:lpstr>
      <vt:lpstr>Доходы</vt:lpstr>
      <vt:lpstr>налоговые</vt:lpstr>
      <vt:lpstr>неналоговые</vt:lpstr>
      <vt:lpstr>Безвозмездные</vt:lpstr>
      <vt:lpstr>Свод</vt:lpstr>
      <vt:lpstr>Свод!Область_печати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Агаркова ОН</cp:lastModifiedBy>
  <cp:lastPrinted>2025-10-30T16:47:19Z</cp:lastPrinted>
  <dcterms:created xsi:type="dcterms:W3CDTF">2024-11-14T13:48:23Z</dcterms:created>
  <dcterms:modified xsi:type="dcterms:W3CDTF">2025-11-12T12:32:06Z</dcterms:modified>
</cp:coreProperties>
</file>